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thewhitehorsefederation-my.sharepoint.com/personal/sriches_mountfordmanor_swindon_sch_uk/Documents/Documents/Desktop/Useful Bits/"/>
    </mc:Choice>
  </mc:AlternateContent>
  <xr:revisionPtr revIDLastSave="193" documentId="8_{A45BD39B-B1CE-4905-A158-CFCB6CC54A22}" xr6:coauthVersionLast="47" xr6:coauthVersionMax="47" xr10:uidLastSave="{1C4276F7-0CB4-428A-B400-ED9DBD82A2B3}"/>
  <bookViews>
    <workbookView minimized="1" xWindow="7545" yWindow="4560" windowWidth="21600" windowHeight="11385" xr2:uid="{00000000-000D-0000-FFFF-FFFF00000000}"/>
  </bookViews>
  <sheets>
    <sheet name="School Terms" sheetId="2" r:id="rId1"/>
    <sheet name="Da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2" l="1"/>
  <c r="S27" i="2"/>
  <c r="S30" i="2" s="1"/>
  <c r="K16" i="2"/>
  <c r="K17" i="2" s="1"/>
  <c r="K19" i="2" s="1"/>
  <c r="J19" i="4" l="1"/>
  <c r="M5" i="4" l="1"/>
  <c r="J17" i="4" l="1"/>
  <c r="J20" i="4" l="1"/>
  <c r="J18" i="4"/>
  <c r="J16" i="4"/>
  <c r="J15" i="4"/>
  <c r="N21" i="4"/>
  <c r="E7" i="4" l="1"/>
  <c r="J5" i="4"/>
  <c r="D11" i="4" l="1"/>
  <c r="E8" i="4"/>
  <c r="K6" i="2"/>
  <c r="L8" i="2" s="1"/>
  <c r="L9" i="2" s="1"/>
  <c r="L10" i="2" s="1"/>
  <c r="L12" i="2" s="1"/>
  <c r="L13" i="2" s="1"/>
  <c r="M6" i="2" s="1"/>
  <c r="M7" i="2" s="1"/>
  <c r="M8" i="2" s="1"/>
  <c r="M9" i="2" s="1"/>
  <c r="M10" i="2" s="1"/>
  <c r="M12" i="2" s="1"/>
  <c r="M13" i="2" s="1"/>
  <c r="N6" i="2" l="1"/>
  <c r="N7" i="2" s="1"/>
  <c r="N8" i="2" s="1"/>
  <c r="E9" i="4"/>
  <c r="E10" i="4" s="1"/>
  <c r="T7" i="2"/>
  <c r="T8" i="2" s="1"/>
  <c r="T9" i="2" s="1"/>
  <c r="T10" i="2" s="1"/>
  <c r="T12" i="2" s="1"/>
  <c r="T13" i="2" s="1"/>
  <c r="U6" i="2" s="1"/>
  <c r="U7" i="2" s="1"/>
  <c r="U8" i="2" s="1"/>
  <c r="U9" i="2" s="1"/>
  <c r="U10" i="2" s="1"/>
  <c r="U12" i="2" s="1"/>
  <c r="U13" i="2" s="1"/>
  <c r="V6" i="2" s="1"/>
  <c r="V7" i="2" s="1"/>
  <c r="V8" i="2" s="1"/>
  <c r="V9" i="2" s="1"/>
  <c r="V10" i="2" s="1"/>
  <c r="V12" i="2" s="1"/>
  <c r="V13" i="2" s="1"/>
  <c r="W6" i="2" s="1"/>
  <c r="W7" i="2" s="1"/>
  <c r="W8" i="2" s="1"/>
  <c r="W9" i="2" s="1"/>
  <c r="W10" i="2" s="1"/>
  <c r="W12" i="2" s="1"/>
  <c r="W13" i="2" s="1"/>
  <c r="X6" i="2" s="1"/>
  <c r="X7" i="2" s="1"/>
  <c r="X8" i="2" s="1"/>
  <c r="X9" i="2" s="1"/>
  <c r="X10" i="2" s="1"/>
  <c r="X12" i="2" s="1"/>
  <c r="X13" i="2" s="1"/>
  <c r="D7" i="2" l="1"/>
  <c r="D8" i="2" s="1"/>
  <c r="D9" i="2" s="1"/>
  <c r="D10" i="2" s="1"/>
  <c r="D12" i="2" s="1"/>
  <c r="D13" i="2" s="1"/>
  <c r="E6" i="2" s="1"/>
  <c r="E7" i="2" s="1"/>
  <c r="E8" i="2" s="1"/>
  <c r="E9" i="2" s="1"/>
  <c r="E10" i="2" s="1"/>
  <c r="E12" i="2" s="1"/>
  <c r="E13" i="2" s="1"/>
  <c r="F6" i="2" s="1"/>
  <c r="F7" i="2" s="1"/>
  <c r="F8" i="2" s="1"/>
  <c r="F9" i="2" s="1"/>
  <c r="F10" i="2" s="1"/>
  <c r="F12" i="2" s="1"/>
  <c r="F13" i="2" s="1"/>
  <c r="G6" i="2" s="1"/>
  <c r="G7" i="2" s="1"/>
  <c r="G8" i="2" s="1"/>
  <c r="G9" i="2" s="1"/>
  <c r="G10" i="2" s="1"/>
  <c r="G12" i="2" s="1"/>
  <c r="G13" i="2" s="1"/>
  <c r="H6" i="2" s="1"/>
  <c r="H7" i="2" s="1"/>
  <c r="H8" i="2" s="1"/>
  <c r="H9" i="2" s="1"/>
  <c r="H10" i="2" s="1"/>
  <c r="H12" i="2" s="1"/>
  <c r="H13" i="2" s="1"/>
  <c r="N9" i="2"/>
  <c r="N12" i="2" s="1"/>
  <c r="N13" i="2" s="1"/>
  <c r="C16" i="2"/>
  <c r="D16" i="2" s="1"/>
  <c r="D17" i="2" s="1"/>
  <c r="D18" i="2" s="1"/>
  <c r="D19" i="2" s="1"/>
  <c r="D20" i="2" s="1"/>
  <c r="D22" i="2" s="1"/>
  <c r="D23" i="2" s="1"/>
  <c r="E16" i="2" s="1"/>
  <c r="E17" i="2" s="1"/>
  <c r="E18" i="2" s="1"/>
  <c r="E19" i="2" s="1"/>
  <c r="E20" i="2" s="1"/>
  <c r="E22" i="2" s="1"/>
  <c r="E23" i="2" s="1"/>
  <c r="F16" i="2" s="1"/>
  <c r="O13" i="2" l="1"/>
  <c r="P6" i="2" s="1"/>
  <c r="P7" i="2" s="1"/>
  <c r="P8" i="2" s="1"/>
  <c r="P9" i="2" s="1"/>
  <c r="P10" i="2" s="1"/>
  <c r="P12" i="2" s="1"/>
  <c r="P13" i="2" s="1"/>
  <c r="O6" i="2"/>
  <c r="O7" i="2" s="1"/>
  <c r="O8" i="2" s="1"/>
  <c r="O9" i="2" s="1"/>
  <c r="O10" i="2" s="1"/>
  <c r="F17" i="2"/>
  <c r="F18" i="2" s="1"/>
  <c r="F19" i="2" s="1"/>
  <c r="F20" i="2" s="1"/>
  <c r="F22" i="2" s="1"/>
  <c r="F23" i="2" s="1"/>
  <c r="G16" i="2" s="1"/>
  <c r="E11" i="4"/>
  <c r="G17" i="2" l="1"/>
  <c r="G18" i="2" s="1"/>
  <c r="G19" i="2" s="1"/>
  <c r="G20" i="2" s="1"/>
  <c r="G22" i="2" s="1"/>
  <c r="G23" i="2" s="1"/>
  <c r="H16" i="2" s="1"/>
  <c r="H17" i="2" s="1"/>
  <c r="H18" i="2" s="1"/>
  <c r="H19" i="2" s="1"/>
  <c r="H20" i="2" s="1"/>
  <c r="H22" i="2" s="1"/>
  <c r="H23" i="2" s="1"/>
  <c r="L19" i="2"/>
  <c r="L20" i="2" s="1"/>
  <c r="L22" i="2" s="1"/>
  <c r="L23" i="2" s="1"/>
  <c r="M16" i="2" s="1"/>
  <c r="M17" i="2" s="1"/>
  <c r="M18" i="2" s="1"/>
  <c r="M19" i="2" s="1"/>
  <c r="M20" i="2" s="1"/>
  <c r="M22" i="2" s="1"/>
  <c r="M23" i="2" s="1"/>
  <c r="N16" i="2" s="1"/>
  <c r="N17" i="2" s="1"/>
  <c r="N18" i="2" s="1"/>
  <c r="N19" i="2" s="1"/>
  <c r="N20" i="2" s="1"/>
  <c r="N22" i="2" s="1"/>
  <c r="N23" i="2" s="1"/>
  <c r="O16" i="2" s="1"/>
  <c r="O17" i="2" s="1"/>
  <c r="O18" i="2" s="1"/>
  <c r="O19" i="2" s="1"/>
  <c r="O20" i="2" s="1"/>
  <c r="O22" i="2" s="1"/>
  <c r="O23" i="2" s="1"/>
  <c r="P16" i="2" s="1"/>
  <c r="P17" i="2" s="1"/>
  <c r="P18" i="2" s="1"/>
  <c r="P19" i="2" s="1"/>
  <c r="P20" i="2" s="1"/>
  <c r="P22" i="2" s="1"/>
  <c r="P23" i="2" s="1"/>
  <c r="U16" i="2"/>
  <c r="U17" i="2" s="1"/>
  <c r="U18" i="2" s="1"/>
  <c r="U19" i="2" s="1"/>
  <c r="U22" i="2" s="1"/>
  <c r="U23" i="2" s="1"/>
  <c r="E12" i="4"/>
  <c r="V16" i="2" l="1"/>
  <c r="V17" i="2" s="1"/>
  <c r="V18" i="2" s="1"/>
  <c r="V19" i="2" s="1"/>
  <c r="V20" i="2" s="1"/>
  <c r="V22" i="2" s="1"/>
  <c r="V23" i="2" s="1"/>
  <c r="W20" i="2" s="1"/>
  <c r="W23" i="2" s="1"/>
  <c r="X16" i="2" s="1"/>
  <c r="X17" i="2" s="1"/>
  <c r="X18" i="2" s="1"/>
  <c r="X19" i="2" s="1"/>
  <c r="X20" i="2" s="1"/>
  <c r="X22" i="2" s="1"/>
  <c r="X23" i="2" s="1"/>
  <c r="C29" i="2"/>
  <c r="E26" i="2" s="1"/>
  <c r="E27" i="2" s="1"/>
  <c r="E28" i="2" s="1"/>
  <c r="E29" i="2" s="1"/>
  <c r="E30" i="2" s="1"/>
  <c r="E32" i="2" s="1"/>
  <c r="E33" i="2" s="1"/>
  <c r="F26" i="2" s="1"/>
  <c r="F27" i="2" s="1"/>
  <c r="F28" i="2" s="1"/>
  <c r="F29" i="2" s="1"/>
  <c r="F30" i="2" s="1"/>
  <c r="F32" i="2" s="1"/>
  <c r="F33" i="2" s="1"/>
  <c r="G26" i="2" s="1"/>
  <c r="G27" i="2" s="1"/>
  <c r="G28" i="2" s="1"/>
  <c r="G29" i="2" s="1"/>
  <c r="G30" i="2" s="1"/>
  <c r="G32" i="2" s="1"/>
  <c r="G33" i="2" s="1"/>
  <c r="H26" i="2" s="1"/>
  <c r="H27" i="2" s="1"/>
  <c r="H28" i="2" s="1"/>
  <c r="H29" i="2" s="1"/>
  <c r="H30" i="2" s="1"/>
  <c r="E13" i="4"/>
  <c r="K26" i="2" l="1"/>
  <c r="K27" i="2" s="1"/>
  <c r="K33" i="2" s="1"/>
  <c r="E14" i="4"/>
  <c r="L32" i="2" l="1"/>
  <c r="L33" i="2" s="1"/>
  <c r="M26" i="2" s="1"/>
  <c r="M27" i="2" s="1"/>
  <c r="M28" i="2" s="1"/>
  <c r="M29" i="2" s="1"/>
  <c r="M30" i="2" s="1"/>
  <c r="M32" i="2" s="1"/>
  <c r="M33" i="2" s="1"/>
  <c r="N26" i="2" s="1"/>
  <c r="N27" i="2" s="1"/>
  <c r="N28" i="2" s="1"/>
  <c r="N29" i="2" s="1"/>
  <c r="N30" i="2" s="1"/>
  <c r="N32" i="2" s="1"/>
  <c r="N33" i="2" s="1"/>
  <c r="O26" i="2" s="1"/>
  <c r="O27" i="2" s="1"/>
  <c r="O28" i="2" s="1"/>
  <c r="O29" i="2" s="1"/>
  <c r="O30" i="2" s="1"/>
  <c r="O32" i="2" s="1"/>
  <c r="O33" i="2" s="1"/>
  <c r="P26" i="2" s="1"/>
  <c r="P27" i="2" s="1"/>
  <c r="P28" i="2" s="1"/>
  <c r="P29" i="2" s="1"/>
  <c r="P30" i="2" s="1"/>
  <c r="P32" i="2" s="1"/>
  <c r="P33" i="2" s="1"/>
  <c r="E15" i="4"/>
  <c r="T33" i="2" l="1"/>
  <c r="U26" i="2" s="1"/>
  <c r="U27" i="2" s="1"/>
  <c r="U28" i="2" s="1"/>
  <c r="U29" i="2" s="1"/>
  <c r="U30" i="2" s="1"/>
  <c r="U32" i="2" s="1"/>
  <c r="U33" i="2" s="1"/>
  <c r="V26" i="2" s="1"/>
  <c r="V27" i="2" s="1"/>
  <c r="V28" i="2" s="1"/>
  <c r="V29" i="2" s="1"/>
  <c r="V30" i="2" s="1"/>
  <c r="V32" i="2" s="1"/>
  <c r="V33" i="2" s="1"/>
  <c r="W26" i="2" s="1"/>
  <c r="W27" i="2" s="1"/>
  <c r="E16" i="4"/>
  <c r="W28" i="2" l="1"/>
  <c r="W29" i="2" s="1"/>
  <c r="W30" i="2" s="1"/>
  <c r="W32" i="2" s="1"/>
  <c r="W33" i="2" s="1"/>
  <c r="C43" i="2"/>
  <c r="D36" i="2" s="1"/>
  <c r="D37" i="2" s="1"/>
  <c r="D38" i="2" s="1"/>
  <c r="D39" i="2" s="1"/>
  <c r="D40" i="2" s="1"/>
  <c r="D42" i="2" s="1"/>
  <c r="D43" i="2" s="1"/>
  <c r="E36" i="2" s="1"/>
  <c r="E37" i="2" s="1"/>
  <c r="E38" i="2" s="1"/>
  <c r="E39" i="2" s="1"/>
  <c r="E40" i="2" s="1"/>
  <c r="E42" i="2" s="1"/>
  <c r="E43" i="2" s="1"/>
  <c r="F36" i="2" s="1"/>
  <c r="F37" i="2" s="1"/>
  <c r="F38" i="2" s="1"/>
  <c r="F39" i="2" s="1"/>
  <c r="F40" i="2" s="1"/>
  <c r="F42" i="2" s="1"/>
  <c r="F43" i="2" s="1"/>
  <c r="G36" i="2" s="1"/>
  <c r="G37" i="2" s="1"/>
  <c r="G38" i="2" s="1"/>
  <c r="G40" i="2" s="1"/>
  <c r="G42" i="2" s="1"/>
  <c r="G43" i="2" s="1"/>
  <c r="E17" i="4"/>
  <c r="M37" i="2" l="1"/>
  <c r="M38" i="2" s="1"/>
  <c r="M39" i="2" s="1"/>
  <c r="M40" i="2" s="1"/>
  <c r="M42" i="2" s="1"/>
  <c r="M43" i="2" s="1"/>
  <c r="N36" i="2" s="1"/>
  <c r="N37" i="2" s="1"/>
  <c r="N38" i="2" s="1"/>
  <c r="N39" i="2" s="1"/>
  <c r="N42" i="2" s="1"/>
  <c r="N43" i="2" s="1"/>
  <c r="O36" i="2" s="1"/>
  <c r="O37" i="2" s="1"/>
  <c r="O38" i="2" s="1"/>
  <c r="O39" i="2" s="1"/>
  <c r="O40" i="2" s="1"/>
  <c r="O42" i="2" s="1"/>
  <c r="O43" i="2" s="1"/>
  <c r="P36" i="2" s="1"/>
  <c r="P37" i="2" s="1"/>
  <c r="P38" i="2" s="1"/>
  <c r="P39" i="2" s="1"/>
  <c r="P40" i="2" s="1"/>
  <c r="P42" i="2" s="1"/>
  <c r="P43" i="2" s="1"/>
  <c r="S38" i="2"/>
  <c r="U36" i="2" l="1"/>
  <c r="U37" i="2" s="1"/>
  <c r="U38" i="2" s="1"/>
  <c r="U39" i="2" s="1"/>
  <c r="U40" i="2" s="1"/>
  <c r="U42" i="2" s="1"/>
  <c r="U43" i="2" s="1"/>
  <c r="V36" i="2" s="1"/>
  <c r="V37" i="2" s="1"/>
  <c r="V38" i="2" s="1"/>
  <c r="V39" i="2" s="1"/>
  <c r="V40" i="2" s="1"/>
  <c r="V42" i="2" s="1"/>
  <c r="V43" i="2" s="1"/>
  <c r="W36" i="2" s="1"/>
  <c r="W37" i="2" s="1"/>
  <c r="W38" i="2" s="1"/>
  <c r="W39" i="2" s="1"/>
  <c r="W40" i="2" s="1"/>
  <c r="W42" i="2" s="1"/>
  <c r="X38" i="2" s="1"/>
  <c r="X39" i="2" s="1"/>
  <c r="X40" i="2" s="1"/>
  <c r="X42" i="2" s="1"/>
  <c r="X43" i="2" s="1"/>
</calcChain>
</file>

<file path=xl/sharedStrings.xml><?xml version="1.0" encoding="utf-8"?>
<sst xmlns="http://schemas.openxmlformats.org/spreadsheetml/2006/main" count="208" uniqueCount="87">
  <si>
    <t>S</t>
  </si>
  <si>
    <t>M</t>
  </si>
  <si>
    <t>W</t>
  </si>
  <si>
    <t>F</t>
  </si>
  <si>
    <t>Sa</t>
  </si>
  <si>
    <t>Tu</t>
  </si>
  <si>
    <t>Th</t>
  </si>
  <si>
    <t>Lookup Table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</si>
  <si>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</si>
  <si>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</si>
  <si>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</si>
  <si>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</si>
  <si>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</si>
  <si>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</si>
  <si>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</si>
  <si>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</si>
  <si>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</si>
  <si>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</si>
  <si>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</si>
  <si>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No. Days</t>
  </si>
  <si>
    <t>Month</t>
  </si>
  <si>
    <t>Dec</t>
  </si>
  <si>
    <t>Year</t>
  </si>
  <si>
    <t>From</t>
  </si>
  <si>
    <t>To</t>
  </si>
  <si>
    <t>Index</t>
  </si>
  <si>
    <t>Start Day</t>
  </si>
  <si>
    <t>School Holiday</t>
  </si>
  <si>
    <t xml:space="preserve">  </t>
  </si>
  <si>
    <t>Month No</t>
  </si>
  <si>
    <t>Mon</t>
  </si>
  <si>
    <t>Tue</t>
  </si>
  <si>
    <t>Wed</t>
  </si>
  <si>
    <t>Thu</t>
  </si>
  <si>
    <t>Fri</t>
  </si>
  <si>
    <t>Sat</t>
  </si>
  <si>
    <t>Sun</t>
  </si>
  <si>
    <t>T.D. DAY</t>
  </si>
  <si>
    <t>Summer Bank Holiday</t>
  </si>
  <si>
    <t xml:space="preserve">Christmas Day Holiday </t>
  </si>
  <si>
    <t>Boxing Day</t>
  </si>
  <si>
    <t>New Year Bank Holiday</t>
  </si>
  <si>
    <t>Good Friday</t>
  </si>
  <si>
    <t>Easter Monday</t>
  </si>
  <si>
    <t>May Day Holiday</t>
  </si>
  <si>
    <t>Spring Bank Holiday</t>
  </si>
  <si>
    <t>th</t>
  </si>
  <si>
    <t>st</t>
  </si>
  <si>
    <t>nd</t>
  </si>
  <si>
    <t>rd</t>
  </si>
  <si>
    <t>9</t>
  </si>
  <si>
    <t>0</t>
  </si>
  <si>
    <t>1</t>
  </si>
  <si>
    <t>2</t>
  </si>
  <si>
    <t>3</t>
  </si>
  <si>
    <t>4</t>
  </si>
  <si>
    <t>5</t>
  </si>
  <si>
    <t>6</t>
  </si>
  <si>
    <t>7</t>
  </si>
  <si>
    <t>8</t>
  </si>
  <si>
    <t>Tues</t>
  </si>
  <si>
    <t>Thur</t>
  </si>
  <si>
    <t>BD</t>
  </si>
  <si>
    <t>CD</t>
  </si>
  <si>
    <t>NY</t>
  </si>
  <si>
    <t>Bank Holiday</t>
  </si>
  <si>
    <t>April</t>
  </si>
  <si>
    <t>25th Decemeber 2019</t>
  </si>
  <si>
    <t>26th December 2019</t>
  </si>
  <si>
    <t>1st January 2020</t>
  </si>
  <si>
    <t>10th April 2020</t>
  </si>
  <si>
    <t>13th April 2020</t>
  </si>
  <si>
    <t>4th May 2020</t>
  </si>
  <si>
    <t>25th May 2020</t>
  </si>
  <si>
    <t>31st August 2020</t>
  </si>
  <si>
    <t>September 24</t>
  </si>
  <si>
    <t>October 24</t>
  </si>
  <si>
    <t>November 24</t>
  </si>
  <si>
    <t>December 24</t>
  </si>
  <si>
    <t>January 25</t>
  </si>
  <si>
    <t>February 25</t>
  </si>
  <si>
    <t>March 25</t>
  </si>
  <si>
    <t>April 25</t>
  </si>
  <si>
    <t>May 25</t>
  </si>
  <si>
    <t>June 25</t>
  </si>
  <si>
    <t>July 25</t>
  </si>
  <si>
    <t>August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</si>
</sst>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color indexed="55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/>
    <xf numFmtId="0" fontId="0" fillId="0" borderId="2" xfId="0" applyBorder="1"/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4" borderId="1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0" fontId="6" fillId="6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969696"/>
      <color rgb="FF80808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7</xdr:col>
      <xdr:colOff>100584</xdr:colOff>
      <xdr:row>3</xdr:row>
      <xdr:rowOff>77415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9050"/>
          <a:ext cx="1662684" cy="544140"/>
        </a:xfrm>
        <a:prstGeom prst="rect">
          <a:avLst/>
        </a:prstGeom>
      </xdr:spPr>
    </xdr:pic>
    <xdr:clientData/>
  </xdr:twoCellAnchor>
  <xdr:twoCellAnchor>
    <xdr:from>
      <xdr:col>1</xdr:col>
      <xdr:colOff>225135</xdr:colOff>
      <xdr:row>48</xdr:row>
      <xdr:rowOff>51955</xdr:rowOff>
    </xdr:from>
    <xdr:to>
      <xdr:col>15</xdr:col>
      <xdr:colOff>69273</xdr:colOff>
      <xdr:row>58</xdr:row>
      <xdr:rowOff>121228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6249" y="7671955"/>
          <a:ext cx="3472297" cy="1714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/>
            <a:t>Christmas Day Holiday 25th December 2024          </a:t>
          </a:r>
        </a:p>
        <a:p>
          <a:r>
            <a:rPr lang="en-GB" sz="1100" baseline="0"/>
            <a:t>Boxing Day Holiday 26th December 2024</a:t>
          </a:r>
        </a:p>
        <a:p>
          <a:r>
            <a:rPr lang="en-GB" sz="1100" baseline="0"/>
            <a:t>New Years Holiday 1st January 2025</a:t>
          </a:r>
        </a:p>
        <a:p>
          <a:r>
            <a:rPr lang="en-GB" sz="1100" baseline="0"/>
            <a:t>Good Friday 18th April 2025</a:t>
          </a:r>
        </a:p>
        <a:p>
          <a:r>
            <a:rPr lang="en-GB" sz="1100" baseline="0"/>
            <a:t>Easter Monday 21st April 2025</a:t>
          </a:r>
        </a:p>
        <a:p>
          <a:r>
            <a:rPr lang="en-GB" sz="1100" baseline="0"/>
            <a:t>May Day Holiday 5th May 2025</a:t>
          </a:r>
        </a:p>
        <a:p>
          <a:r>
            <a:rPr lang="en-GB" sz="1100" baseline="0"/>
            <a:t>Spring Bank Holiday 26th May 2025</a:t>
          </a:r>
        </a:p>
        <a:p>
          <a:r>
            <a:rPr lang="en-GB" sz="1100" baseline="0"/>
            <a:t>Summer Bank Holiday 25th August 2025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/>
        </a:p>
      </xdr:txBody>
    </xdr:sp>
    <xdr:clientData/>
  </xdr:twoCellAnchor>
  <xdr:twoCellAnchor>
    <xdr:from>
      <xdr:col>19</xdr:col>
      <xdr:colOff>121228</xdr:colOff>
      <xdr:row>0</xdr:row>
      <xdr:rowOff>0</xdr:rowOff>
    </xdr:from>
    <xdr:to>
      <xdr:col>23</xdr:col>
      <xdr:colOff>250248</xdr:colOff>
      <xdr:row>3</xdr:row>
      <xdr:rowOff>93055</xdr:rowOff>
    </xdr:to>
    <xdr:pic>
      <xdr:nvPicPr>
        <xdr:cNvPr id="10" name="Picture 9" descr="mountford door logo red-blu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4955" y="0"/>
          <a:ext cx="1133475" cy="586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17318</xdr:colOff>
      <xdr:row>50</xdr:row>
      <xdr:rowOff>138546</xdr:rowOff>
    </xdr:from>
    <xdr:to>
      <xdr:col>22</xdr:col>
      <xdr:colOff>121227</xdr:colOff>
      <xdr:row>58</xdr:row>
      <xdr:rowOff>69273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49932" y="8087591"/>
          <a:ext cx="1108363" cy="12469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+mj-lt"/>
            </a:rPr>
            <a:t>Term 1 39 days</a:t>
          </a:r>
        </a:p>
        <a:p>
          <a:r>
            <a:rPr lang="en-GB" sz="1000">
              <a:latin typeface="+mj-lt"/>
            </a:rPr>
            <a:t>Term 2 35 days</a:t>
          </a:r>
        </a:p>
        <a:p>
          <a:r>
            <a:rPr lang="en-GB" sz="1000">
              <a:latin typeface="+mj-lt"/>
            </a:rPr>
            <a:t>Term 3 30 days</a:t>
          </a:r>
        </a:p>
        <a:p>
          <a:r>
            <a:rPr lang="en-GB" sz="1000">
              <a:latin typeface="+mj-lt"/>
            </a:rPr>
            <a:t>Term 4 30 days</a:t>
          </a:r>
        </a:p>
        <a:p>
          <a:r>
            <a:rPr lang="en-GB" sz="1000">
              <a:latin typeface="+mj-lt"/>
            </a:rPr>
            <a:t>Term 5 23 days</a:t>
          </a:r>
        </a:p>
        <a:p>
          <a:r>
            <a:rPr lang="en-GB" sz="1000">
              <a:latin typeface="+mj-lt"/>
            </a:rPr>
            <a:t>Term 6 38 days</a:t>
          </a:r>
        </a:p>
        <a:p>
          <a:r>
            <a:rPr lang="en-GB" sz="1100"/>
            <a:t>Total  195 days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870859</xdr:colOff>
      <xdr:row>14</xdr:row>
      <xdr:rowOff>59871</xdr:rowOff>
    </xdr:from>
    <xdr:to>
      <xdr:col>9</xdr:col>
      <xdr:colOff>1089934</xdr:colOff>
      <xdr:row>19</xdr:row>
      <xdr:rowOff>146956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5976259" y="2345871"/>
          <a:ext cx="219075" cy="903514"/>
        </a:xfrm>
        <a:prstGeom prst="rightBrace">
          <a:avLst>
            <a:gd name="adj1" fmla="val 340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1094015</xdr:colOff>
          <xdr:row>16</xdr:row>
          <xdr:rowOff>97972</xdr:rowOff>
        </xdr:from>
        <xdr:to>
          <xdr:col>10</xdr:col>
          <xdr:colOff>198665</xdr:colOff>
          <xdr:row>17</xdr:row>
          <xdr:rowOff>107496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N$21" spid="_x0000_s22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199415" y="2710543"/>
              <a:ext cx="285750" cy="17281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58"/>
  <sheetViews>
    <sheetView tabSelected="1" view="pageLayout" zoomScale="110" zoomScaleNormal="100" zoomScalePageLayoutView="110" workbookViewId="0">
      <selection activeCell="O39" sqref="O39"/>
    </sheetView>
  </sheetViews>
  <sheetFormatPr defaultRowHeight="12.75" x14ac:dyDescent="0.2"/>
  <cols>
    <col min="1" max="3" width="3.5703125" style="2" customWidth="1"/>
    <col min="4" max="4" width="5.140625" style="2" customWidth="1"/>
    <col min="5" max="24" width="3.5703125" style="2" customWidth="1"/>
    <col min="25" max="25" width="5.5703125" customWidth="1"/>
    <col min="26" max="27" width="9.140625" hidden="1" customWidth="1"/>
    <col min="28" max="28" width="9" hidden="1" customWidth="1"/>
    <col min="29" max="29" width="9.140625" hidden="1" customWidth="1"/>
    <col min="30" max="30" width="10.140625" style="17" hidden="1" customWidth="1"/>
    <col min="31" max="31" width="8.85546875" hidden="1" customWidth="1"/>
    <col min="32" max="33" width="9.140625" hidden="1" customWidth="1"/>
  </cols>
  <sheetData>
    <row r="1" spans="1:25" x14ac:dyDescent="0.2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spans="1:25" x14ac:dyDescent="0.2">
      <c r="A3" s="45"/>
    </row>
    <row r="5" spans="1:25" x14ac:dyDescent="0.2">
      <c r="A5" s="3">
        <v>1</v>
      </c>
      <c r="B5" s="64" t="s">
        <v>75</v>
      </c>
      <c r="C5" s="65"/>
      <c r="D5" s="65"/>
      <c r="E5" s="65"/>
      <c r="F5" s="65"/>
      <c r="G5" s="65"/>
      <c r="H5" s="65"/>
      <c r="I5" s="3">
        <v>2</v>
      </c>
      <c r="J5" s="64" t="s">
        <v>76</v>
      </c>
      <c r="K5" s="65"/>
      <c r="L5" s="65"/>
      <c r="M5" s="65"/>
      <c r="N5" s="65"/>
      <c r="O5" s="65"/>
      <c r="P5" s="65"/>
      <c r="Q5" s="3">
        <v>3</v>
      </c>
      <c r="R5" s="64" t="s">
        <v>77</v>
      </c>
      <c r="S5" s="65"/>
      <c r="T5" s="65"/>
      <c r="U5" s="65"/>
      <c r="V5" s="65"/>
      <c r="W5" s="65"/>
      <c r="X5" s="65"/>
    </row>
    <row r="6" spans="1:25" x14ac:dyDescent="0.2">
      <c r="A6"/>
      <c r="B6" s="28" t="s">
        <v>1</v>
      </c>
      <c r="C6" s="56"/>
      <c r="D6" s="60">
        <v>2</v>
      </c>
      <c r="E6" s="4">
        <f>D13+1</f>
        <v>9</v>
      </c>
      <c r="F6" s="4">
        <f>E13+1</f>
        <v>16</v>
      </c>
      <c r="G6" s="4">
        <f>IF(F13&lt;&gt;"",IF(F13+1&gt;VLOOKUP(A5,Data!$A$6:$F$17,4),"",F13+1),"")</f>
        <v>23</v>
      </c>
      <c r="H6" s="4">
        <f>IF(G13&lt;&gt;"",IF(G13+1&gt;VLOOKUP(A5,Data!$A$6:$F$17,4),"",G13+1),"")</f>
        <v>30</v>
      </c>
      <c r="I6"/>
      <c r="J6" s="28" t="s">
        <v>1</v>
      </c>
      <c r="K6" s="4" t="str">
        <f>IF(VLOOKUP(I5,Data!$A$6:$F$17,6)=J6,1,"")</f>
        <v/>
      </c>
      <c r="L6" s="4"/>
      <c r="M6" s="54">
        <f>L13+1</f>
        <v>7</v>
      </c>
      <c r="N6" s="14">
        <f>M13+1</f>
        <v>14</v>
      </c>
      <c r="O6" s="54">
        <f>IF(N13&lt;&gt;"",IF(N13+1&gt;VLOOKUP(I5,Data!$A$6:$F$17,4),"",N13+1),"")</f>
        <v>21</v>
      </c>
      <c r="P6" s="50">
        <f>IF(O13&lt;&gt;"",IF(O13+1&gt;VLOOKUP(I5,Data!$A$6:$F$17,4),"",O13+1),"")</f>
        <v>28</v>
      </c>
      <c r="Q6"/>
      <c r="R6" s="28" t="s">
        <v>1</v>
      </c>
      <c r="S6" s="54"/>
      <c r="T6" s="4">
        <v>4</v>
      </c>
      <c r="U6" s="4">
        <f>T13+1</f>
        <v>11</v>
      </c>
      <c r="V6" s="4">
        <f>U13+1</f>
        <v>18</v>
      </c>
      <c r="W6" s="14">
        <f>IF(V13&lt;&gt;"",IF(V13+1&gt;VLOOKUP(Q5,Data!$A$6:$F$17,4),"",V13+1),"")</f>
        <v>25</v>
      </c>
      <c r="X6" s="4" t="str">
        <f>IF(W13&lt;&gt;"",IF(W13+1&gt;VLOOKUP(Q5,Data!$A$6:$F$17,4),"",W13+1),"")</f>
        <v/>
      </c>
    </row>
    <row r="7" spans="1:25" x14ac:dyDescent="0.2">
      <c r="A7"/>
      <c r="B7" s="28" t="s">
        <v>5</v>
      </c>
      <c r="C7" s="53"/>
      <c r="D7" s="60">
        <f t="shared" ref="D7:F13" si="0">D6+1</f>
        <v>3</v>
      </c>
      <c r="E7" s="4">
        <f t="shared" si="0"/>
        <v>10</v>
      </c>
      <c r="F7" s="4">
        <f t="shared" si="0"/>
        <v>17</v>
      </c>
      <c r="G7" s="4">
        <f>IF(G6&lt;&gt;"",IF(G6+1&gt;VLOOKUP(A5,Data!$A$6:$F$17,4),"",G6+1),"")</f>
        <v>24</v>
      </c>
      <c r="H7" s="4" t="str">
        <f>IF(H6&lt;&gt;"",IF(H6+1&gt;VLOOKUP(A5,Data!$A$6:$F$17,4),"",H6+1),"")</f>
        <v/>
      </c>
      <c r="I7"/>
      <c r="J7" s="28" t="s">
        <v>5</v>
      </c>
      <c r="K7" s="12"/>
      <c r="L7" s="4">
        <v>1</v>
      </c>
      <c r="M7" s="4">
        <f t="shared" ref="L7:N13" si="1">M6+1</f>
        <v>8</v>
      </c>
      <c r="N7" s="14">
        <f t="shared" si="1"/>
        <v>15</v>
      </c>
      <c r="O7" s="54">
        <f>IF(O6&lt;&gt;"",IF(O6+1&gt;VLOOKUP(I5,Data!$A$6:$F$17,4),"",O6+1),"")</f>
        <v>22</v>
      </c>
      <c r="P7" s="50">
        <f>IF(P6&lt;&gt;"",IF(P6+1&gt;VLOOKUP(I5,Data!$A$6:$F$17,4),"",P6+1),"")</f>
        <v>29</v>
      </c>
      <c r="Q7"/>
      <c r="R7" s="28" t="s">
        <v>5</v>
      </c>
      <c r="S7" s="4"/>
      <c r="T7" s="4">
        <f t="shared" ref="T7:V13" si="2">T6+1</f>
        <v>5</v>
      </c>
      <c r="U7" s="4">
        <f t="shared" si="2"/>
        <v>12</v>
      </c>
      <c r="V7" s="4">
        <f t="shared" si="2"/>
        <v>19</v>
      </c>
      <c r="W7" s="14">
        <f>IF(W6&lt;&gt;"",IF(W6+1&gt;VLOOKUP(Q5,Data!$A$6:$F$17,4),"",W6+1),"")</f>
        <v>26</v>
      </c>
      <c r="X7" s="4" t="str">
        <f>IF(X6&lt;&gt;"",IF(X6+1&gt;VLOOKUP(Q5,Data!$A$6:$F$17,4),"",X6+1),"")</f>
        <v/>
      </c>
    </row>
    <row r="8" spans="1:25" x14ac:dyDescent="0.2">
      <c r="A8"/>
      <c r="B8" s="28" t="s">
        <v>2</v>
      </c>
      <c r="C8" s="54"/>
      <c r="D8" s="4">
        <f t="shared" si="0"/>
        <v>4</v>
      </c>
      <c r="E8" s="4">
        <f t="shared" si="0"/>
        <v>11</v>
      </c>
      <c r="F8" s="4">
        <f t="shared" si="0"/>
        <v>18</v>
      </c>
      <c r="G8" s="4">
        <f>IF(G7&lt;&gt;"",IF(G7+1&gt;VLOOKUP(A5,Data!$A$6:$F$17,4),"",G7+1),"")</f>
        <v>25</v>
      </c>
      <c r="H8" s="4" t="str">
        <f>IF(H7&lt;&gt;"",IF(H7+1&gt;VLOOKUP(A5,Data!$A$6:$F$17,4),"",H7+1),"")</f>
        <v/>
      </c>
      <c r="I8"/>
      <c r="J8" s="28" t="s">
        <v>2</v>
      </c>
      <c r="K8" s="4"/>
      <c r="L8" s="4">
        <f t="shared" si="1"/>
        <v>2</v>
      </c>
      <c r="M8" s="4">
        <f t="shared" si="1"/>
        <v>9</v>
      </c>
      <c r="N8" s="53">
        <f t="shared" si="1"/>
        <v>16</v>
      </c>
      <c r="O8" s="54">
        <f>IF(O7&lt;&gt;"",IF(O7+1&gt;VLOOKUP(I5,Data!$A$6:$F$17,4),"",O7+1),"")</f>
        <v>23</v>
      </c>
      <c r="P8" s="50">
        <f>IF(P7&lt;&gt;"",IF(P7+1&gt;VLOOKUP(I5,Data!$A$6:$F$17,4),"",P7+1),"")</f>
        <v>30</v>
      </c>
      <c r="Q8"/>
      <c r="R8" s="28" t="s">
        <v>2</v>
      </c>
      <c r="S8" s="4"/>
      <c r="T8" s="4">
        <f t="shared" si="2"/>
        <v>6</v>
      </c>
      <c r="U8" s="4">
        <f t="shared" si="2"/>
        <v>13</v>
      </c>
      <c r="V8" s="4">
        <f t="shared" si="2"/>
        <v>20</v>
      </c>
      <c r="W8" s="14">
        <f>IF(W7&lt;&gt;"",IF(W7+1&gt;VLOOKUP(Q5,Data!$A$6:$F$17,4),"",W7+1),"")</f>
        <v>27</v>
      </c>
      <c r="X8" s="4" t="str">
        <f>IF(X7&lt;&gt;"",IF(X7+1&gt;VLOOKUP(Q5,Data!$A$6:$F$17,4),"",X7+1),"")</f>
        <v/>
      </c>
    </row>
    <row r="9" spans="1:25" x14ac:dyDescent="0.2">
      <c r="A9"/>
      <c r="B9" s="58" t="s">
        <v>6</v>
      </c>
      <c r="C9" s="53"/>
      <c r="D9" s="4">
        <f t="shared" si="0"/>
        <v>5</v>
      </c>
      <c r="E9" s="4">
        <f t="shared" si="0"/>
        <v>12</v>
      </c>
      <c r="F9" s="4">
        <f t="shared" si="0"/>
        <v>19</v>
      </c>
      <c r="G9" s="4">
        <f>IF(G8&lt;&gt;"",IF(G8+1&gt;VLOOKUP(A5,Data!$A$6:$F$17,4),"",G8+1),"")</f>
        <v>26</v>
      </c>
      <c r="H9" s="4" t="str">
        <f>IF(H8&lt;&gt;"",IF(H8+1&gt;VLOOKUP(A5,Data!$A$6:$F$17,4),"",H8+1),"")</f>
        <v/>
      </c>
      <c r="I9"/>
      <c r="J9" s="28" t="s">
        <v>6</v>
      </c>
      <c r="K9" s="4"/>
      <c r="L9" s="4">
        <f t="shared" si="1"/>
        <v>3</v>
      </c>
      <c r="M9" s="4">
        <f t="shared" si="1"/>
        <v>10</v>
      </c>
      <c r="N9" s="54">
        <f>N8+1</f>
        <v>17</v>
      </c>
      <c r="O9" s="60">
        <f>IF(O8&lt;&gt;"",IF(O8+1&gt;VLOOKUP(I5,Data!$A$6:$F$17,4),"",O8+1),"")</f>
        <v>24</v>
      </c>
      <c r="P9" s="50">
        <f>IF(P8&lt;&gt;"",IF(P8+1&gt;VLOOKUP(I5,Data!$A$6:$F$17,4),"",P8+1),"")</f>
        <v>31</v>
      </c>
      <c r="Q9"/>
      <c r="R9" s="28" t="s">
        <v>6</v>
      </c>
      <c r="S9" s="4"/>
      <c r="T9" s="4">
        <f t="shared" si="2"/>
        <v>7</v>
      </c>
      <c r="U9" s="4">
        <f t="shared" si="2"/>
        <v>14</v>
      </c>
      <c r="V9" s="4">
        <f t="shared" si="2"/>
        <v>21</v>
      </c>
      <c r="W9" s="14">
        <f>IF(W8&lt;&gt;"",IF(W8+1&gt;VLOOKUP(Q5,Data!$A$6:$F$17,4),"",W8+1),"")</f>
        <v>28</v>
      </c>
      <c r="X9" s="4" t="str">
        <f>IF(X8&lt;&gt;"",IF(X8+1&gt;VLOOKUP(Q5,Data!$A$6:$F$17,4),"",X8+1),"")</f>
        <v/>
      </c>
    </row>
    <row r="10" spans="1:25" x14ac:dyDescent="0.2">
      <c r="A10"/>
      <c r="B10" s="28" t="s">
        <v>3</v>
      </c>
      <c r="C10" s="53"/>
      <c r="D10" s="4">
        <f t="shared" si="0"/>
        <v>6</v>
      </c>
      <c r="E10" s="4">
        <f t="shared" si="0"/>
        <v>13</v>
      </c>
      <c r="F10" s="4">
        <f t="shared" si="0"/>
        <v>20</v>
      </c>
      <c r="G10" s="4">
        <f>IF(G9&lt;&gt;"",IF(G9+1&gt;VLOOKUP(A5,Data!$A$6:$F$17,4),"",G9+1),"")</f>
        <v>27</v>
      </c>
      <c r="H10" s="4" t="str">
        <f>IF(H9&lt;&gt;"",IF(H9+1&gt;VLOOKUP(A5,Data!$A$6:$F$17,4),"",H9+1),"")</f>
        <v/>
      </c>
      <c r="I10"/>
      <c r="J10" s="28" t="s">
        <v>3</v>
      </c>
      <c r="K10" s="4"/>
      <c r="L10" s="4">
        <f t="shared" si="1"/>
        <v>4</v>
      </c>
      <c r="M10" s="4">
        <f t="shared" si="1"/>
        <v>11</v>
      </c>
      <c r="N10" s="53">
        <f t="shared" si="1"/>
        <v>18</v>
      </c>
      <c r="O10" s="50">
        <f>IF(O9&lt;&gt;"",IF(O9+1&gt;VLOOKUP(I5,Data!$A$6:$F$17,4),"",O9+1),"")</f>
        <v>25</v>
      </c>
      <c r="P10" s="4" t="str">
        <f>IF(P9&lt;&gt;"",IF(P9+1&gt;VLOOKUP(I5,Data!$A$6:$F$17,4),"",P9+1),"")</f>
        <v/>
      </c>
      <c r="Q10"/>
      <c r="R10" s="28" t="s">
        <v>3</v>
      </c>
      <c r="S10" s="50">
        <v>1</v>
      </c>
      <c r="T10" s="4">
        <f t="shared" si="2"/>
        <v>8</v>
      </c>
      <c r="U10" s="4">
        <f t="shared" si="2"/>
        <v>15</v>
      </c>
      <c r="V10" s="4">
        <f t="shared" si="2"/>
        <v>22</v>
      </c>
      <c r="W10" s="14">
        <f>IF(W9&lt;&gt;"",IF(W9+1&gt;VLOOKUP(Q5,Data!$A$6:$F$17,4),"",W9+1),"")</f>
        <v>29</v>
      </c>
      <c r="X10" s="4" t="str">
        <f>IF(X9&lt;&gt;"",IF(X9+1&gt;VLOOKUP(Q5,Data!$A$6:$F$17,4),"",X9+1),"")</f>
        <v/>
      </c>
      <c r="Y10" s="10"/>
    </row>
    <row r="11" spans="1:25" ht="7.5" customHeight="1" x14ac:dyDescent="0.2">
      <c r="A11"/>
      <c r="B11" s="19"/>
      <c r="C11" s="20"/>
      <c r="D11" s="20"/>
      <c r="E11" s="20"/>
      <c r="F11" s="20"/>
      <c r="G11" s="20"/>
      <c r="H11" s="21"/>
      <c r="I11"/>
      <c r="J11" s="19"/>
      <c r="K11" s="20"/>
      <c r="L11" s="20"/>
      <c r="M11" s="20"/>
      <c r="N11" s="20"/>
      <c r="O11" s="20"/>
      <c r="P11" s="21"/>
      <c r="Q11"/>
      <c r="R11" s="19"/>
      <c r="S11" s="20"/>
      <c r="T11" s="20"/>
      <c r="U11" s="20"/>
      <c r="V11" s="20"/>
      <c r="W11" s="27"/>
      <c r="X11" s="21"/>
    </row>
    <row r="12" spans="1:25" x14ac:dyDescent="0.2">
      <c r="A12"/>
      <c r="B12" s="22" t="s">
        <v>4</v>
      </c>
      <c r="C12" s="40"/>
      <c r="D12" s="40">
        <f>D10+1</f>
        <v>7</v>
      </c>
      <c r="E12" s="40">
        <f>E10+1</f>
        <v>14</v>
      </c>
      <c r="F12" s="40">
        <f>F10+1</f>
        <v>21</v>
      </c>
      <c r="G12" s="40">
        <f>IF(G10&lt;&gt;"",IF(G10+1&gt;VLOOKUP(A5,Data!$A$6:$F$17,4),"",G10+1),"")</f>
        <v>28</v>
      </c>
      <c r="H12" s="23" t="str">
        <f>IF(H10&lt;&gt;"",IF(H10+1&gt;VLOOKUP(A5,Data!$A$6:$F$17,4),"",H10+1),"")</f>
        <v/>
      </c>
      <c r="I12"/>
      <c r="J12" s="22" t="s">
        <v>4</v>
      </c>
      <c r="K12" s="40"/>
      <c r="L12" s="40">
        <f>L10+1</f>
        <v>5</v>
      </c>
      <c r="M12" s="40">
        <f>M10+1</f>
        <v>12</v>
      </c>
      <c r="N12" s="40">
        <f>N10+1</f>
        <v>19</v>
      </c>
      <c r="O12" s="40">
        <v>26</v>
      </c>
      <c r="P12" s="23" t="str">
        <f>IF(P10&lt;&gt;"",IF(P10+1&gt;VLOOKUP(I5,Data!$A$6:$F$17,4),"",P10+1),"")</f>
        <v/>
      </c>
      <c r="Q12"/>
      <c r="R12" s="22" t="s">
        <v>4</v>
      </c>
      <c r="S12" s="40">
        <v>2</v>
      </c>
      <c r="T12" s="40">
        <f>T10+1</f>
        <v>9</v>
      </c>
      <c r="U12" s="40">
        <f>U10+1</f>
        <v>16</v>
      </c>
      <c r="V12" s="40">
        <f>V10+1</f>
        <v>23</v>
      </c>
      <c r="W12" s="42">
        <f>IF(W10&lt;&gt;"",IF(W10+1&gt;VLOOKUP(Q5,Data!$A$6:$F$17,4),"",W10+1),"")</f>
        <v>30</v>
      </c>
      <c r="X12" s="23" t="str">
        <f>IF(X10&lt;&gt;"",IF(X10+1&gt;VLOOKUP(Q5,Data!$A$6:$F$17,4),"",X10+1),"")</f>
        <v/>
      </c>
    </row>
    <row r="13" spans="1:25" x14ac:dyDescent="0.2">
      <c r="A13"/>
      <c r="B13" s="24" t="s">
        <v>0</v>
      </c>
      <c r="C13" s="41">
        <v>1</v>
      </c>
      <c r="D13" s="41">
        <f t="shared" si="0"/>
        <v>8</v>
      </c>
      <c r="E13" s="41">
        <f t="shared" si="0"/>
        <v>15</v>
      </c>
      <c r="F13" s="41">
        <f t="shared" si="0"/>
        <v>22</v>
      </c>
      <c r="G13" s="41">
        <f>IF(G12&lt;&gt;"",IF(G12+1&gt;VLOOKUP(A5,Data!$A$6:$F$17,4),"",G12+1),"")</f>
        <v>29</v>
      </c>
      <c r="H13" s="25" t="str">
        <f>IF(H12&lt;&gt;"",IF(H12+1&gt;VLOOKUP(A5,Data!$A$6:$F$17,4),"",H12+1),"")</f>
        <v/>
      </c>
      <c r="I13"/>
      <c r="J13" s="24" t="s">
        <v>0</v>
      </c>
      <c r="K13" s="41"/>
      <c r="L13" s="41">
        <f t="shared" si="1"/>
        <v>6</v>
      </c>
      <c r="M13" s="41">
        <f t="shared" si="1"/>
        <v>13</v>
      </c>
      <c r="N13" s="41">
        <f t="shared" si="1"/>
        <v>20</v>
      </c>
      <c r="O13" s="41">
        <f>IF(O12&lt;&gt;"",IF(O12+1&gt;VLOOKUP(I5,Data!$A$6:$F$17,4),"",O12+1),"")</f>
        <v>27</v>
      </c>
      <c r="P13" s="25" t="str">
        <f>IF(P12&lt;&gt;"",IF(P12+1&gt;VLOOKUP(I5,Data!$A$6:$F$17,4),"",P12+1),"")</f>
        <v/>
      </c>
      <c r="Q13"/>
      <c r="R13" s="24" t="s">
        <v>0</v>
      </c>
      <c r="S13" s="41">
        <v>3</v>
      </c>
      <c r="T13" s="41">
        <f t="shared" si="2"/>
        <v>10</v>
      </c>
      <c r="U13" s="41">
        <f t="shared" si="2"/>
        <v>17</v>
      </c>
      <c r="V13" s="41">
        <f t="shared" si="2"/>
        <v>24</v>
      </c>
      <c r="W13" s="41" t="str">
        <f>IF(W12&lt;&gt;"",IF(W12+1&gt;VLOOKUP(Q5,Data!$A$6:$F$17,4),"",W12+1),"")</f>
        <v/>
      </c>
      <c r="X13" s="25" t="str">
        <f>IF(X12&lt;&gt;"",IF(X12+1&gt;VLOOKUP(Q5,Data!$A$6:$F$17,4),"",X12+1),"")</f>
        <v/>
      </c>
    </row>
    <row r="14" spans="1:25" x14ac:dyDescent="0.2">
      <c r="A14" s="3">
        <v>4</v>
      </c>
      <c r="C14" s="1"/>
      <c r="D14" s="1"/>
      <c r="E14" s="1"/>
      <c r="F14" s="1"/>
      <c r="G14" s="1"/>
      <c r="H14" s="1"/>
      <c r="I14"/>
      <c r="K14" s="1"/>
      <c r="L14" s="1"/>
      <c r="M14" s="1"/>
      <c r="N14" s="1"/>
      <c r="O14" s="1"/>
      <c r="P14" s="1"/>
      <c r="Q14"/>
      <c r="S14" s="1"/>
      <c r="T14" s="1"/>
      <c r="U14" s="1"/>
      <c r="V14" s="1"/>
      <c r="W14" s="1"/>
      <c r="X14" s="1"/>
    </row>
    <row r="15" spans="1:25" x14ac:dyDescent="0.2">
      <c r="A15"/>
      <c r="B15" s="64" t="s">
        <v>78</v>
      </c>
      <c r="C15" s="65"/>
      <c r="D15" s="65"/>
      <c r="E15" s="65"/>
      <c r="F15" s="65"/>
      <c r="G15" s="65"/>
      <c r="H15" s="65"/>
      <c r="I15" s="3">
        <v>5</v>
      </c>
      <c r="J15" s="64" t="s">
        <v>79</v>
      </c>
      <c r="K15" s="65"/>
      <c r="L15" s="65"/>
      <c r="M15" s="65"/>
      <c r="N15" s="65"/>
      <c r="O15" s="65"/>
      <c r="P15" s="65"/>
      <c r="Q15" s="3">
        <v>6</v>
      </c>
      <c r="R15" s="64" t="s">
        <v>80</v>
      </c>
      <c r="S15" s="64"/>
      <c r="T15" s="64"/>
      <c r="U15" s="64"/>
      <c r="V15" s="64"/>
      <c r="W15" s="64"/>
      <c r="X15" s="64"/>
    </row>
    <row r="16" spans="1:25" x14ac:dyDescent="0.2">
      <c r="A16"/>
      <c r="B16" s="28" t="s">
        <v>1</v>
      </c>
      <c r="C16" s="4" t="str">
        <f>IF(VLOOKUP(A14,Data!$A$6:$F$17,6)=B16,1,"")</f>
        <v/>
      </c>
      <c r="D16" s="4">
        <f>C23+1</f>
        <v>2</v>
      </c>
      <c r="E16" s="4">
        <f>D23+1</f>
        <v>9</v>
      </c>
      <c r="F16" s="4">
        <f>E23+1</f>
        <v>16</v>
      </c>
      <c r="G16" s="49">
        <f>IF(F23&lt;&gt;"",IF(F23+1&gt;VLOOKUP(A14,Data!$A$6:$F$17,4),"",F23+1),"")</f>
        <v>23</v>
      </c>
      <c r="H16" s="50">
        <f>IF(G23&lt;&gt;"",IF(G23+1&gt;VLOOKUP(A14,Data!$A$6:$F$17,4),"",G23+1),"")</f>
        <v>30</v>
      </c>
      <c r="I16"/>
      <c r="J16" s="28" t="s">
        <v>1</v>
      </c>
      <c r="K16" s="4" t="str">
        <f>IF(VLOOKUP(I15,Data!$A$6:$F$17,6)=J16,1,"")</f>
        <v/>
      </c>
      <c r="L16" s="53"/>
      <c r="M16" s="60">
        <f>L23+1</f>
        <v>6</v>
      </c>
      <c r="N16" s="4">
        <f>M23+1</f>
        <v>13</v>
      </c>
      <c r="O16" s="4">
        <f>IF(N23&lt;&gt;"",IF(N23+1&gt;VLOOKUP(I15,Data!$A$6:$F$17,4),"",N23+1),"")</f>
        <v>20</v>
      </c>
      <c r="P16" s="4">
        <f>IF(O23&lt;&gt;"",IF(O23+1&gt;VLOOKUP(I15,Data!$A$6:$F$17,4),"",O23+1),"")</f>
        <v>27</v>
      </c>
      <c r="Q16"/>
      <c r="R16" s="28" t="s">
        <v>1</v>
      </c>
      <c r="S16" s="4"/>
      <c r="T16" s="4">
        <v>3</v>
      </c>
      <c r="U16" s="54">
        <f>T23+1</f>
        <v>10</v>
      </c>
      <c r="V16" s="49">
        <f>U23+1</f>
        <v>17</v>
      </c>
      <c r="W16" s="54">
        <v>24</v>
      </c>
      <c r="X16" s="4" t="str">
        <f>IF(W23&lt;&gt;"",IF(W23+1&gt;VLOOKUP(Q15,Data!$A$6:$F$17,4),"",W23+1),"")</f>
        <v/>
      </c>
    </row>
    <row r="17" spans="1:25" x14ac:dyDescent="0.2">
      <c r="A17"/>
      <c r="B17" s="28" t="s">
        <v>5</v>
      </c>
      <c r="C17" s="4"/>
      <c r="D17" s="4">
        <f t="shared" ref="D17:F23" si="3">D16+1</f>
        <v>3</v>
      </c>
      <c r="E17" s="4">
        <f t="shared" si="3"/>
        <v>10</v>
      </c>
      <c r="F17" s="54">
        <f t="shared" si="3"/>
        <v>17</v>
      </c>
      <c r="G17" s="49">
        <f>IF(G16&lt;&gt;"",IF(G16+1&gt;VLOOKUP(A14,Data!$A$6:$F$17,4),"",G16+1),"")</f>
        <v>24</v>
      </c>
      <c r="H17" s="50">
        <f>IF(H16&lt;&gt;"",IF(H16+1&gt;VLOOKUP(A14,Data!$A$6:$F$17,4),"",H16+1),"")</f>
        <v>31</v>
      </c>
      <c r="I17"/>
      <c r="J17" s="28" t="s">
        <v>5</v>
      </c>
      <c r="K17" s="44" t="str">
        <f>IF(K16&lt;&gt;"",K16+1,IF(VLOOKUP(I15,Data!$A$6:$F$17,6)=J17,1,""))</f>
        <v/>
      </c>
      <c r="L17" s="53"/>
      <c r="M17" s="4">
        <f t="shared" ref="L17:N23" si="4">M16+1</f>
        <v>7</v>
      </c>
      <c r="N17" s="4">
        <f t="shared" si="4"/>
        <v>14</v>
      </c>
      <c r="O17" s="4">
        <f>IF(O16&lt;&gt;"",IF(O16+1&gt;VLOOKUP(I15,Data!$A$6:$F$17,4),"",O16+1),"")</f>
        <v>21</v>
      </c>
      <c r="P17" s="4">
        <f>IF(P16&lt;&gt;"",IF(P16+1&gt;VLOOKUP(I15,Data!$A$6:$F$17,4),"",P16+1),"")</f>
        <v>28</v>
      </c>
      <c r="Q17"/>
      <c r="R17" s="28" t="s">
        <v>5</v>
      </c>
      <c r="S17" s="4"/>
      <c r="T17" s="4">
        <v>4</v>
      </c>
      <c r="U17" s="54">
        <f t="shared" ref="U17:V23" si="5">U16+1</f>
        <v>11</v>
      </c>
      <c r="V17" s="50">
        <f t="shared" si="5"/>
        <v>18</v>
      </c>
      <c r="W17" s="4">
        <v>25</v>
      </c>
      <c r="X17" s="4" t="str">
        <f>IF(X16&lt;&gt;"",IF(X16+1&gt;VLOOKUP(Q15,Data!$A$6:$F$17,4),"",X16+1),"")</f>
        <v/>
      </c>
    </row>
    <row r="18" spans="1:25" x14ac:dyDescent="0.2">
      <c r="A18"/>
      <c r="B18" s="28" t="s">
        <v>2</v>
      </c>
      <c r="C18" s="4"/>
      <c r="D18" s="4">
        <f t="shared" si="3"/>
        <v>4</v>
      </c>
      <c r="E18" s="4">
        <f t="shared" si="3"/>
        <v>11</v>
      </c>
      <c r="F18" s="54">
        <f t="shared" si="3"/>
        <v>18</v>
      </c>
      <c r="G18" s="67">
        <f>IF(G17&lt;&gt;"",IF(G17+1&gt;VLOOKUP(A14,Data!$A$6:$F$17,4),"",G17+1),"")</f>
        <v>25</v>
      </c>
      <c r="H18" s="4" t="str">
        <f>IF(H17&lt;&gt;"",IF(H17+1&gt;VLOOKUP(A14,Data!$A$6:$F$17,4),"",H17+1),"")</f>
        <v/>
      </c>
      <c r="I18"/>
      <c r="J18" s="28" t="s">
        <v>2</v>
      </c>
      <c r="K18" s="56"/>
      <c r="L18" s="59">
        <v>1</v>
      </c>
      <c r="M18" s="4">
        <f t="shared" si="4"/>
        <v>8</v>
      </c>
      <c r="N18" s="4">
        <f t="shared" si="4"/>
        <v>15</v>
      </c>
      <c r="O18" s="4">
        <f>IF(O17&lt;&gt;"",IF(O17+1&gt;VLOOKUP(I15,Data!$A$6:$F$17,4),"",O17+1),"")</f>
        <v>22</v>
      </c>
      <c r="P18" s="4">
        <f>IF(P17&lt;&gt;"",IF(P17+1&gt;VLOOKUP(I15,Data!$A$6:$F$17,4),"",P17+1),"")</f>
        <v>29</v>
      </c>
      <c r="Q18"/>
      <c r="R18" s="28" t="s">
        <v>2</v>
      </c>
      <c r="S18" s="4"/>
      <c r="T18" s="4">
        <v>5</v>
      </c>
      <c r="U18" s="54">
        <f t="shared" si="5"/>
        <v>12</v>
      </c>
      <c r="V18" s="50">
        <f t="shared" si="5"/>
        <v>19</v>
      </c>
      <c r="W18" s="4">
        <v>26</v>
      </c>
      <c r="X18" s="4" t="str">
        <f>IF(X17&lt;&gt;"",IF(X17+1&gt;VLOOKUP(Q15,Data!$A$6:$F$17,4),"",X17+1),"")</f>
        <v/>
      </c>
    </row>
    <row r="19" spans="1:25" x14ac:dyDescent="0.2">
      <c r="A19"/>
      <c r="B19" s="28" t="s">
        <v>6</v>
      </c>
      <c r="C19" s="4"/>
      <c r="D19" s="4">
        <f t="shared" si="3"/>
        <v>5</v>
      </c>
      <c r="E19" s="4">
        <f t="shared" si="3"/>
        <v>12</v>
      </c>
      <c r="F19" s="54">
        <f t="shared" si="3"/>
        <v>19</v>
      </c>
      <c r="G19" s="67">
        <f>IF(G18&lt;&gt;"",IF(G18+1&gt;VLOOKUP(A14,Data!$A$6:$F$17,4),"",G18+1),"")</f>
        <v>26</v>
      </c>
      <c r="H19" s="4" t="str">
        <f>IF(H18&lt;&gt;"",IF(H18+1&gt;VLOOKUP(A14,Data!$A$6:$F$17,4),"",H18+1),"")</f>
        <v/>
      </c>
      <c r="I19"/>
      <c r="J19" s="28" t="s">
        <v>6</v>
      </c>
      <c r="K19" s="54" t="str">
        <f>IF(K18&lt;&gt;"",K18+1,IF(VLOOKUP(I15,Data!$A$6:$F$17,6)=J19,1,""))</f>
        <v/>
      </c>
      <c r="L19" s="50">
        <f t="shared" si="4"/>
        <v>2</v>
      </c>
      <c r="M19" s="4">
        <f t="shared" si="4"/>
        <v>9</v>
      </c>
      <c r="N19" s="4">
        <f t="shared" si="4"/>
        <v>16</v>
      </c>
      <c r="O19" s="4">
        <f>IF(O18&lt;&gt;"",IF(O18+1&gt;VLOOKUP(I15,Data!$A$6:$F$17,4),"",O18+1),"")</f>
        <v>23</v>
      </c>
      <c r="P19" s="4">
        <f>IF(P18&lt;&gt;"",IF(P18+1&gt;VLOOKUP(I15,Data!$A$6:$F$17,4),"",P18+1),"")</f>
        <v>30</v>
      </c>
      <c r="Q19"/>
      <c r="R19" s="28" t="s">
        <v>6</v>
      </c>
      <c r="S19" s="4"/>
      <c r="T19" s="4">
        <v>6</v>
      </c>
      <c r="U19" s="54">
        <f t="shared" si="5"/>
        <v>13</v>
      </c>
      <c r="V19" s="50">
        <f t="shared" si="5"/>
        <v>20</v>
      </c>
      <c r="W19" s="4">
        <v>27</v>
      </c>
      <c r="X19" s="4" t="str">
        <f>IF(X18&lt;&gt;"",IF(X18+1&gt;VLOOKUP(Q15,Data!$A$6:$F$17,4),"",X18+1),"")</f>
        <v/>
      </c>
    </row>
    <row r="20" spans="1:25" x14ac:dyDescent="0.2">
      <c r="A20"/>
      <c r="B20" s="28" t="s">
        <v>3</v>
      </c>
      <c r="C20" s="4"/>
      <c r="D20" s="4">
        <f t="shared" si="3"/>
        <v>6</v>
      </c>
      <c r="E20" s="4">
        <f t="shared" si="3"/>
        <v>13</v>
      </c>
      <c r="F20" s="53">
        <f t="shared" si="3"/>
        <v>20</v>
      </c>
      <c r="G20" s="50">
        <f>IF(G19&lt;&gt;"",IF(G19+1&gt;VLOOKUP(A14,Data!$A$6:$F$17,4),"",G19+1),"")</f>
        <v>27</v>
      </c>
      <c r="H20" s="4" t="str">
        <f>IF(H19&lt;&gt;"",IF(H19+1&gt;VLOOKUP(A14,Data!$A$6:$F$17,4),"",H19+1),"")</f>
        <v/>
      </c>
      <c r="I20"/>
      <c r="J20" s="28" t="s">
        <v>3</v>
      </c>
      <c r="K20" s="53"/>
      <c r="L20" s="50">
        <f t="shared" si="4"/>
        <v>3</v>
      </c>
      <c r="M20" s="4">
        <f t="shared" si="4"/>
        <v>10</v>
      </c>
      <c r="N20" s="4">
        <f t="shared" si="4"/>
        <v>17</v>
      </c>
      <c r="O20" s="4">
        <f>IF(O19&lt;&gt;"",IF(O19+1&gt;VLOOKUP(I15,Data!$A$6:$F$17,4),"",O19+1),"")</f>
        <v>24</v>
      </c>
      <c r="P20" s="4">
        <f>IF(P19&lt;&gt;"",IF(P19+1&gt;VLOOKUP(I15,Data!$A$6:$F$17,4),"",P19+1),"")</f>
        <v>31</v>
      </c>
      <c r="Q20"/>
      <c r="R20" s="28" t="s">
        <v>3</v>
      </c>
      <c r="S20" s="13"/>
      <c r="T20" s="14">
        <v>7</v>
      </c>
      <c r="U20" s="53">
        <v>14</v>
      </c>
      <c r="V20" s="50">
        <f t="shared" si="5"/>
        <v>21</v>
      </c>
      <c r="W20" s="4">
        <f>IF(W19&lt;&gt;"",IF(W19+1&gt;VLOOKUP(Q15,Data!$A$6:$F$17,4),"",W19+1),"")</f>
        <v>28</v>
      </c>
      <c r="X20" s="4" t="str">
        <f>IF(X19&lt;&gt;"",IF(X19+1&gt;VLOOKUP(Q15,Data!$A$6:$F$17,4),"",X19+1),"")</f>
        <v/>
      </c>
    </row>
    <row r="21" spans="1:25" ht="7.5" customHeight="1" x14ac:dyDescent="0.2">
      <c r="A21"/>
      <c r="B21" s="19"/>
      <c r="C21" s="20"/>
      <c r="D21" s="20"/>
      <c r="E21" s="20"/>
      <c r="F21" s="20"/>
      <c r="G21" s="20"/>
      <c r="H21" s="21"/>
      <c r="I21"/>
      <c r="J21" s="19"/>
      <c r="K21" s="20"/>
      <c r="L21" s="20"/>
      <c r="M21" s="20"/>
      <c r="N21" s="20"/>
      <c r="O21" s="20"/>
      <c r="P21" s="21"/>
      <c r="Q21"/>
      <c r="R21" s="19"/>
      <c r="S21" s="26"/>
      <c r="T21" s="20"/>
      <c r="U21" s="20"/>
      <c r="V21" s="20"/>
      <c r="W21" s="20"/>
      <c r="X21" s="21"/>
    </row>
    <row r="22" spans="1:25" x14ac:dyDescent="0.2">
      <c r="A22"/>
      <c r="B22" s="22" t="s">
        <v>4</v>
      </c>
      <c r="C22" s="40"/>
      <c r="D22" s="40">
        <f>D20+1</f>
        <v>7</v>
      </c>
      <c r="E22" s="40">
        <f>E20+1</f>
        <v>14</v>
      </c>
      <c r="F22" s="40">
        <f>F20+1</f>
        <v>21</v>
      </c>
      <c r="G22" s="40">
        <f>IF(G20&lt;&gt;"",IF(G20+1&gt;VLOOKUP(A14,Data!$A$6:$F$17,4),"",G20+1),"")</f>
        <v>28</v>
      </c>
      <c r="H22" s="23" t="str">
        <f>IF(H20&lt;&gt;"",IF(H20+1&gt;VLOOKUP(A14,Data!$A$6:$F$17,4),"",H20+1),"")</f>
        <v/>
      </c>
      <c r="I22"/>
      <c r="J22" s="22" t="s">
        <v>4</v>
      </c>
      <c r="K22" s="40"/>
      <c r="L22" s="40">
        <f>L20+1</f>
        <v>4</v>
      </c>
      <c r="M22" s="40">
        <f>M20+1</f>
        <v>11</v>
      </c>
      <c r="N22" s="40">
        <f>N20+1</f>
        <v>18</v>
      </c>
      <c r="O22" s="40">
        <f>IF(O20&lt;&gt;"",IF(O20+1&gt;VLOOKUP(I15,Data!$A$6:$F$17,4),"",O20+1),"")</f>
        <v>25</v>
      </c>
      <c r="P22" s="23" t="str">
        <f>IF(P20&lt;&gt;"",IF(P20+1&gt;VLOOKUP(I15,Data!$A$6:$F$17,4),"",P20+1),"")</f>
        <v/>
      </c>
      <c r="Q22"/>
      <c r="R22" s="22" t="s">
        <v>4</v>
      </c>
      <c r="S22" s="40">
        <v>1</v>
      </c>
      <c r="T22" s="40">
        <v>8</v>
      </c>
      <c r="U22" s="40">
        <f>U20+1</f>
        <v>15</v>
      </c>
      <c r="V22" s="40">
        <f>V20+1</f>
        <v>22</v>
      </c>
      <c r="W22" s="40"/>
      <c r="X22" s="23" t="str">
        <f>IF(X20&lt;&gt;"",IF(X20+1&gt;VLOOKUP(Q15,Data!$A$6:$F$17,4),"",X20+1),"")</f>
        <v/>
      </c>
    </row>
    <row r="23" spans="1:25" x14ac:dyDescent="0.2">
      <c r="A23" s="3">
        <v>7</v>
      </c>
      <c r="B23" s="24" t="s">
        <v>0</v>
      </c>
      <c r="C23" s="41">
        <v>1</v>
      </c>
      <c r="D23" s="41">
        <f t="shared" si="3"/>
        <v>8</v>
      </c>
      <c r="E23" s="41">
        <f t="shared" si="3"/>
        <v>15</v>
      </c>
      <c r="F23" s="41">
        <f t="shared" si="3"/>
        <v>22</v>
      </c>
      <c r="G23" s="41">
        <f>IF(G22&lt;&gt;"",IF(G22+1&gt;VLOOKUP(A14,Data!$A$6:$F$17,4),"",G22+1),"")</f>
        <v>29</v>
      </c>
      <c r="H23" s="25" t="str">
        <f>IF(H22&lt;&gt;"",IF(H22+1&gt;VLOOKUP(A14,Data!$A$6:$F$17,4),"",H22+1),"")</f>
        <v/>
      </c>
      <c r="I23"/>
      <c r="J23" s="24" t="s">
        <v>0</v>
      </c>
      <c r="K23" s="41"/>
      <c r="L23" s="41">
        <f t="shared" si="4"/>
        <v>5</v>
      </c>
      <c r="M23" s="41">
        <f t="shared" si="4"/>
        <v>12</v>
      </c>
      <c r="N23" s="41">
        <f t="shared" si="4"/>
        <v>19</v>
      </c>
      <c r="O23" s="41">
        <f>IF(O22&lt;&gt;"",IF(O22+1&gt;VLOOKUP(I15,Data!$A$6:$F$17,4),"",O22+1),"")</f>
        <v>26</v>
      </c>
      <c r="P23" s="25" t="str">
        <f>IF(P22&lt;&gt;"",IF(P22+1&gt;VLOOKUP(I15,Data!$A$6:$F$17,4),"",P22+1),"")</f>
        <v/>
      </c>
      <c r="Q23"/>
      <c r="R23" s="24" t="s">
        <v>0</v>
      </c>
      <c r="S23" s="41">
        <v>2</v>
      </c>
      <c r="T23" s="41">
        <v>9</v>
      </c>
      <c r="U23" s="41">
        <f t="shared" si="5"/>
        <v>16</v>
      </c>
      <c r="V23" s="41">
        <f t="shared" si="5"/>
        <v>23</v>
      </c>
      <c r="W23" s="41" t="str">
        <f>IF(W22&lt;&gt;"",IF(W22+1&gt;VLOOKUP(Q15,Data!$A$6:$F$17,4),"",W22+1),"")</f>
        <v/>
      </c>
      <c r="X23" s="25" t="str">
        <f>IF(X22&lt;&gt;"",IF(X22+1&gt;VLOOKUP(Q15,Data!$A$6:$F$17,4),"",X22+1),"")</f>
        <v/>
      </c>
    </row>
    <row r="24" spans="1:25" x14ac:dyDescent="0.2">
      <c r="A24"/>
      <c r="C24" s="1"/>
      <c r="D24" s="1"/>
      <c r="E24" s="1"/>
      <c r="F24" s="1"/>
      <c r="G24" s="1"/>
      <c r="H24" s="1"/>
      <c r="I24"/>
      <c r="K24" s="1"/>
      <c r="L24" s="1"/>
      <c r="M24" s="1"/>
      <c r="N24" s="1"/>
      <c r="O24" s="1"/>
      <c r="P24" s="1"/>
      <c r="Q24"/>
      <c r="S24" s="1"/>
      <c r="T24" s="1"/>
      <c r="U24" s="1"/>
      <c r="V24" s="1"/>
      <c r="W24" s="1"/>
      <c r="X24" s="1"/>
    </row>
    <row r="25" spans="1:25" x14ac:dyDescent="0.2">
      <c r="A25"/>
      <c r="B25" s="64" t="s">
        <v>81</v>
      </c>
      <c r="C25" s="65"/>
      <c r="D25" s="65"/>
      <c r="E25" s="65"/>
      <c r="F25" s="65"/>
      <c r="G25" s="65"/>
      <c r="H25" s="65"/>
      <c r="I25" s="3">
        <v>8</v>
      </c>
      <c r="J25" s="64" t="s">
        <v>82</v>
      </c>
      <c r="K25" s="65"/>
      <c r="L25" s="65"/>
      <c r="M25" s="65"/>
      <c r="N25" s="65"/>
      <c r="O25" s="65"/>
      <c r="P25" s="65"/>
      <c r="Q25" s="3">
        <v>9</v>
      </c>
      <c r="R25" s="64" t="s">
        <v>83</v>
      </c>
      <c r="S25" s="64"/>
      <c r="T25" s="64"/>
      <c r="U25" s="64"/>
      <c r="V25" s="64"/>
      <c r="W25" s="64"/>
      <c r="X25" s="64"/>
    </row>
    <row r="26" spans="1:25" x14ac:dyDescent="0.2">
      <c r="A26"/>
      <c r="B26" s="28" t="s">
        <v>1</v>
      </c>
      <c r="C26" s="4"/>
      <c r="D26" s="4">
        <v>3</v>
      </c>
      <c r="E26" s="4">
        <f>D33+1</f>
        <v>10</v>
      </c>
      <c r="F26" s="4">
        <f>E33+1</f>
        <v>17</v>
      </c>
      <c r="G26" s="14">
        <f>IF(F33&lt;&gt;"",IF(F33+1&gt;VLOOKUP(A23,Data!$A$6:$F$17,4),"",F33+1),"")</f>
        <v>24</v>
      </c>
      <c r="H26" s="4">
        <f>IF(G33&lt;&gt;"",IF(G33+1&gt;VLOOKUP(A23,Data!$A$6:$F$17,4),"",G33+1),"")</f>
        <v>31</v>
      </c>
      <c r="I26"/>
      <c r="J26" s="28" t="s">
        <v>1</v>
      </c>
      <c r="K26" s="4" t="str">
        <f>IF(VLOOKUP(I25,Data!$A$6:$F$17,6)=J26,1,"")</f>
        <v/>
      </c>
      <c r="L26" s="54"/>
      <c r="M26" s="49">
        <f>L33+1</f>
        <v>7</v>
      </c>
      <c r="N26" s="49">
        <f>M33+1</f>
        <v>14</v>
      </c>
      <c r="O26" s="55">
        <f>IF(N33&lt;&gt;"",IF(N33+1&gt;VLOOKUP(I25,Data!$A$6:$F$17,4),"",N33+1),"")</f>
        <v>21</v>
      </c>
      <c r="P26" s="4">
        <f>IF(O33&lt;&gt;"",IF(O33+1&gt;VLOOKUP(I25,Data!$A$6:$F$17,4),"",O33+1),"")</f>
        <v>28</v>
      </c>
      <c r="Q26"/>
      <c r="R26" s="28" t="s">
        <v>1</v>
      </c>
      <c r="S26" s="53"/>
      <c r="T26" s="55">
        <v>5</v>
      </c>
      <c r="U26" s="14">
        <f>T33+1</f>
        <v>12</v>
      </c>
      <c r="V26" s="14">
        <f>U33+1</f>
        <v>19</v>
      </c>
      <c r="W26" s="55">
        <f>IF(V33&lt;&gt;"",IF(V33+1&gt;VLOOKUP(Q25,Data!$A$6:$F$17,4),"",V33+1),"")</f>
        <v>26</v>
      </c>
      <c r="X26" s="53"/>
      <c r="Y26" s="29"/>
    </row>
    <row r="27" spans="1:25" x14ac:dyDescent="0.2">
      <c r="A27"/>
      <c r="B27" s="28" t="s">
        <v>5</v>
      </c>
      <c r="C27" s="4"/>
      <c r="D27" s="4">
        <v>4</v>
      </c>
      <c r="E27" s="4">
        <f t="shared" ref="E27:F33" si="6">E26+1</f>
        <v>11</v>
      </c>
      <c r="F27" s="4">
        <f t="shared" si="6"/>
        <v>18</v>
      </c>
      <c r="G27" s="4">
        <f>IF(G26&lt;&gt;"",IF(G26+1&gt;VLOOKUP(A23,Data!$A$6:$F$17,4),"",G26+1),"")</f>
        <v>25</v>
      </c>
      <c r="H27" s="4" t="str">
        <f>IF(H26&lt;&gt;"",IF(H26+1&gt;VLOOKUP(A23,Data!$A$6:$F$17,4),"",H26+1),"")</f>
        <v/>
      </c>
      <c r="I27"/>
      <c r="J27" s="28" t="s">
        <v>5</v>
      </c>
      <c r="K27" s="4" t="str">
        <f>IF(K26&lt;&gt;"",K26+1,IF(VLOOKUP(I25,Data!$A$6:$F$17,6)=J27,1,""))</f>
        <v/>
      </c>
      <c r="L27" s="54">
        <v>1</v>
      </c>
      <c r="M27" s="49">
        <f t="shared" ref="L27:N33" si="7">M26+1</f>
        <v>8</v>
      </c>
      <c r="N27" s="49">
        <f t="shared" si="7"/>
        <v>15</v>
      </c>
      <c r="O27" s="14">
        <f>IF(O26&lt;&gt;"",IF(O26+1&gt;VLOOKUP(I25,Data!$A$6:$F$17,4),"",O26+1),"")</f>
        <v>22</v>
      </c>
      <c r="P27" s="4">
        <f>IF(P26&lt;&gt;"",IF(P26+1&gt;VLOOKUP(I25,Data!$A$6:$F$17,4),"",P26+1),"")</f>
        <v>29</v>
      </c>
      <c r="Q27"/>
      <c r="R27" s="28" t="s">
        <v>5</v>
      </c>
      <c r="S27" s="14" t="str">
        <f>IF(S26&lt;&gt;"",S26+1,IF(VLOOKUP(Q25,Data!$A$6:$F$17,6)=R27,1,""))</f>
        <v/>
      </c>
      <c r="T27" s="14">
        <v>6</v>
      </c>
      <c r="U27" s="14">
        <f t="shared" ref="T27:V33" si="8">U26+1</f>
        <v>13</v>
      </c>
      <c r="V27" s="14">
        <f t="shared" si="8"/>
        <v>20</v>
      </c>
      <c r="W27" s="49">
        <f>IF(W26&lt;&gt;"",IF(W26+1&gt;VLOOKUP(Q25,Data!$A$6:$F$17,4),"",W26+1),"")</f>
        <v>27</v>
      </c>
      <c r="X27" s="53"/>
      <c r="Y27" s="29"/>
    </row>
    <row r="28" spans="1:25" x14ac:dyDescent="0.2">
      <c r="A28"/>
      <c r="B28" s="28" t="s">
        <v>2</v>
      </c>
      <c r="C28" s="4"/>
      <c r="D28" s="4">
        <v>5</v>
      </c>
      <c r="E28" s="4">
        <f t="shared" si="6"/>
        <v>12</v>
      </c>
      <c r="F28" s="4">
        <f t="shared" si="6"/>
        <v>19</v>
      </c>
      <c r="G28" s="4">
        <f>IF(G27&lt;&gt;"",IF(G27+1&gt;VLOOKUP(A23,Data!$A$6:$F$17,4),"",G27+1),"")</f>
        <v>26</v>
      </c>
      <c r="H28" s="4" t="str">
        <f>IF(H27&lt;&gt;"",IF(H27+1&gt;VLOOKUP(A23,Data!$A$6:$F$17,4),"",H27+1),"")</f>
        <v/>
      </c>
      <c r="I28"/>
      <c r="J28" s="28" t="s">
        <v>2</v>
      </c>
      <c r="K28" s="4"/>
      <c r="L28" s="54">
        <v>2</v>
      </c>
      <c r="M28" s="49">
        <f t="shared" si="7"/>
        <v>9</v>
      </c>
      <c r="N28" s="49">
        <f t="shared" si="7"/>
        <v>16</v>
      </c>
      <c r="O28" s="14">
        <f>IF(O27&lt;&gt;"",IF(O27+1&gt;VLOOKUP(I25,Data!$A$6:$F$17,4),"",O27+1),"")</f>
        <v>23</v>
      </c>
      <c r="P28" s="4">
        <f>IF(P27&lt;&gt;"",IF(P27+1&gt;VLOOKUP(I25,Data!$A$6:$F$17,4),"",P27+1),"")</f>
        <v>30</v>
      </c>
      <c r="Q28"/>
      <c r="R28" s="28" t="s">
        <v>2</v>
      </c>
      <c r="S28" s="14"/>
      <c r="T28" s="14">
        <v>7</v>
      </c>
      <c r="U28" s="14">
        <f t="shared" si="8"/>
        <v>14</v>
      </c>
      <c r="V28" s="14">
        <f t="shared" si="8"/>
        <v>21</v>
      </c>
      <c r="W28" s="49">
        <f>IF(W27&lt;&gt;"",IF(W27+1&gt;VLOOKUP(Q25,Data!$A$6:$F$17,4),"",W27+1),"")</f>
        <v>28</v>
      </c>
      <c r="X28" s="14"/>
      <c r="Y28" s="29"/>
    </row>
    <row r="29" spans="1:25" x14ac:dyDescent="0.2">
      <c r="A29"/>
      <c r="B29" s="28" t="s">
        <v>6</v>
      </c>
      <c r="C29" s="4" t="str">
        <f>IF(C28&lt;&gt;"",C28+1,IF(VLOOKUP(A23,Data!$A$6:$F$17,6)=B29,1,""))</f>
        <v/>
      </c>
      <c r="D29" s="4">
        <v>6</v>
      </c>
      <c r="E29" s="4">
        <f t="shared" si="6"/>
        <v>13</v>
      </c>
      <c r="F29" s="4">
        <f t="shared" si="6"/>
        <v>20</v>
      </c>
      <c r="G29" s="4">
        <f>IF(G28&lt;&gt;"",IF(G28+1&gt;VLOOKUP(A23,Data!$A$6:$F$17,4),"",G28+1),"")</f>
        <v>27</v>
      </c>
      <c r="H29" s="4" t="str">
        <f>IF(H28&lt;&gt;"",IF(H28+1&gt;VLOOKUP(A23,Data!$A$6:$F$17,4),"",H28+1),"")</f>
        <v/>
      </c>
      <c r="I29"/>
      <c r="J29" s="28" t="s">
        <v>6</v>
      </c>
      <c r="K29" s="54"/>
      <c r="L29" s="54">
        <v>3</v>
      </c>
      <c r="M29" s="49">
        <f t="shared" si="7"/>
        <v>10</v>
      </c>
      <c r="N29" s="49">
        <f t="shared" si="7"/>
        <v>17</v>
      </c>
      <c r="O29" s="14">
        <f>IF(O28&lt;&gt;"",IF(O28+1&gt;VLOOKUP(I25,Data!$A$6:$F$17,4),"",O28+1),"")</f>
        <v>24</v>
      </c>
      <c r="P29" s="4" t="str">
        <f>IF(P28&lt;&gt;"",IF(P28+1&gt;VLOOKUP(I25,Data!$A$6:$F$17,4),"",P28+1),"")</f>
        <v/>
      </c>
      <c r="Q29"/>
      <c r="R29" s="28" t="s">
        <v>6</v>
      </c>
      <c r="S29" s="14">
        <v>1</v>
      </c>
      <c r="T29" s="14">
        <v>8</v>
      </c>
      <c r="U29" s="14">
        <f t="shared" si="8"/>
        <v>15</v>
      </c>
      <c r="V29" s="14">
        <f t="shared" si="8"/>
        <v>22</v>
      </c>
      <c r="W29" s="49">
        <f>IF(W28&lt;&gt;"",IF(W28+1&gt;VLOOKUP(Q25,Data!$A$6:$F$17,4),"",W28+1),"")</f>
        <v>29</v>
      </c>
      <c r="X29" s="14"/>
      <c r="Y29" s="29"/>
    </row>
    <row r="30" spans="1:25" x14ac:dyDescent="0.2">
      <c r="A30"/>
      <c r="B30" s="28" t="s">
        <v>3</v>
      </c>
      <c r="C30" s="4"/>
      <c r="D30" s="4">
        <v>7</v>
      </c>
      <c r="E30" s="4">
        <f t="shared" si="6"/>
        <v>14</v>
      </c>
      <c r="F30" s="14">
        <f t="shared" si="6"/>
        <v>21</v>
      </c>
      <c r="G30" s="54">
        <f>IF(G29&lt;&gt;"",IF(G29+1&gt;VLOOKUP(A23,Data!$A$6:$F$17,4),"",G29+1),"")</f>
        <v>28</v>
      </c>
      <c r="H30" s="4" t="str">
        <f>IF(H29&lt;&gt;"",IF(H29+1&gt;VLOOKUP(A23,Data!$A$6:$F$17,4),"",H29+1),"")</f>
        <v/>
      </c>
      <c r="I30"/>
      <c r="J30" s="28" t="s">
        <v>3</v>
      </c>
      <c r="K30" s="54"/>
      <c r="L30" s="53">
        <v>4</v>
      </c>
      <c r="M30" s="49">
        <f t="shared" si="7"/>
        <v>11</v>
      </c>
      <c r="N30" s="55">
        <f t="shared" si="7"/>
        <v>18</v>
      </c>
      <c r="O30" s="14">
        <f>IF(O29&lt;&gt;"",IF(O29+1&gt;VLOOKUP(I25,Data!$A$6:$F$17,4),"",O29+1),"")</f>
        <v>25</v>
      </c>
      <c r="P30" s="4" t="str">
        <f>IF(P29&lt;&gt;"",IF(P29+1&gt;VLOOKUP(I25,Data!$A$6:$F$17,4),"",P29+1),"")</f>
        <v/>
      </c>
      <c r="Q30"/>
      <c r="R30" s="28" t="s">
        <v>3</v>
      </c>
      <c r="S30" s="14">
        <f>IF(S29&lt;&gt;"",S29+1,IF(VLOOKUP(Q25,Data!$A$6:$F$17,6)=R30,1,""))</f>
        <v>2</v>
      </c>
      <c r="T30" s="53">
        <v>9</v>
      </c>
      <c r="U30" s="14">
        <f t="shared" si="8"/>
        <v>16</v>
      </c>
      <c r="V30" s="14">
        <f t="shared" si="8"/>
        <v>23</v>
      </c>
      <c r="W30" s="49">
        <f>IF(W29&lt;&gt;"",IF(W29+1&gt;VLOOKUP(Q25,Data!$A$6:$F$17,4),"",W29+1),"")</f>
        <v>30</v>
      </c>
      <c r="X30" s="14"/>
      <c r="Y30" s="29"/>
    </row>
    <row r="31" spans="1:25" ht="7.5" customHeight="1" x14ac:dyDescent="0.2">
      <c r="A31"/>
      <c r="B31" s="19"/>
      <c r="C31" s="20"/>
      <c r="D31" s="20"/>
      <c r="E31" s="20"/>
      <c r="F31" s="20"/>
      <c r="G31" s="20"/>
      <c r="H31" s="21"/>
      <c r="I31"/>
      <c r="J31" s="19"/>
      <c r="K31" s="20"/>
      <c r="L31" s="20"/>
      <c r="M31" s="20"/>
      <c r="N31" s="20"/>
      <c r="O31" s="20"/>
      <c r="P31" s="21"/>
      <c r="Q31"/>
      <c r="R31" s="19"/>
      <c r="S31" s="20"/>
      <c r="T31" s="20"/>
      <c r="U31" s="20"/>
      <c r="V31" s="20"/>
      <c r="W31" s="20"/>
      <c r="X31" s="21"/>
    </row>
    <row r="32" spans="1:25" x14ac:dyDescent="0.2">
      <c r="A32" s="3">
        <v>10</v>
      </c>
      <c r="B32" s="22" t="s">
        <v>4</v>
      </c>
      <c r="C32" s="40">
        <v>1</v>
      </c>
      <c r="D32" s="40">
        <v>8</v>
      </c>
      <c r="E32" s="40">
        <f>E30+1</f>
        <v>15</v>
      </c>
      <c r="F32" s="40">
        <f>F30+1</f>
        <v>22</v>
      </c>
      <c r="G32" s="40">
        <f>IF(G30&lt;&gt;"",IF(G30+1&gt;VLOOKUP(A23,Data!$A$6:$F$17,4),"",G30+1),"")</f>
        <v>29</v>
      </c>
      <c r="H32" s="14"/>
      <c r="I32"/>
      <c r="J32" s="22" t="s">
        <v>4</v>
      </c>
      <c r="K32" s="40">
        <v>1</v>
      </c>
      <c r="L32" s="40">
        <f>L30+1</f>
        <v>5</v>
      </c>
      <c r="M32" s="40">
        <f>M30+1</f>
        <v>12</v>
      </c>
      <c r="N32" s="40">
        <f>N30+1</f>
        <v>19</v>
      </c>
      <c r="O32" s="40">
        <f>IF(O30&lt;&gt;"",IF(O30+1&gt;VLOOKUP(I25,Data!$A$6:$F$17,4),"",O30+1),"")</f>
        <v>26</v>
      </c>
      <c r="P32" s="23" t="str">
        <f>IF(P30&lt;&gt;"",IF(P30+1&gt;VLOOKUP(I25,Data!$A$6:$F$17,4),"",P30+1),"")</f>
        <v/>
      </c>
      <c r="Q32"/>
      <c r="R32" s="22" t="s">
        <v>4</v>
      </c>
      <c r="S32" s="40">
        <v>3</v>
      </c>
      <c r="T32" s="42">
        <v>10</v>
      </c>
      <c r="U32" s="40">
        <f>U30+1</f>
        <v>17</v>
      </c>
      <c r="V32" s="40">
        <f>V30+1</f>
        <v>24</v>
      </c>
      <c r="W32" s="40">
        <f>IF(W30&lt;&gt;"",IF(W30+1&gt;VLOOKUP(Q25,Data!$A$6:$F$17,4),"",W30+1),"")</f>
        <v>31</v>
      </c>
      <c r="X32" s="23"/>
    </row>
    <row r="33" spans="1:30" x14ac:dyDescent="0.2">
      <c r="A33"/>
      <c r="B33" s="24" t="s">
        <v>0</v>
      </c>
      <c r="C33" s="41">
        <v>2</v>
      </c>
      <c r="D33" s="41">
        <v>9</v>
      </c>
      <c r="E33" s="41">
        <f t="shared" si="6"/>
        <v>16</v>
      </c>
      <c r="F33" s="41">
        <f t="shared" si="6"/>
        <v>23</v>
      </c>
      <c r="G33" s="41">
        <f>IF(G32&lt;&gt;"",IF(G32+1&gt;VLOOKUP(A23,Data!$A$6:$F$17,4),"",G32+1),"")</f>
        <v>30</v>
      </c>
      <c r="H33" s="14"/>
      <c r="I33"/>
      <c r="J33" s="24" t="s">
        <v>0</v>
      </c>
      <c r="K33" s="41">
        <f>IF(K32&lt;&gt;"",K32+1,IF(VLOOKUP(I25,Data!$A$6:$F$17,6)=J33,1,""))</f>
        <v>2</v>
      </c>
      <c r="L33" s="41">
        <f t="shared" si="7"/>
        <v>6</v>
      </c>
      <c r="M33" s="41">
        <f t="shared" si="7"/>
        <v>13</v>
      </c>
      <c r="N33" s="41">
        <f t="shared" si="7"/>
        <v>20</v>
      </c>
      <c r="O33" s="41">
        <f>IF(O32&lt;&gt;"",IF(O32+1&gt;VLOOKUP(I25,Data!$A$6:$F$17,4),"",O32+1),"")</f>
        <v>27</v>
      </c>
      <c r="P33" s="25" t="str">
        <f>IF(P32&lt;&gt;"",IF(P32+1&gt;VLOOKUP(I25,Data!$A$6:$F$17,4),"",P32+1),"")</f>
        <v/>
      </c>
      <c r="Q33"/>
      <c r="R33" s="24" t="s">
        <v>0</v>
      </c>
      <c r="S33" s="41">
        <v>4</v>
      </c>
      <c r="T33" s="41">
        <f t="shared" si="8"/>
        <v>11</v>
      </c>
      <c r="U33" s="41">
        <f t="shared" si="8"/>
        <v>18</v>
      </c>
      <c r="V33" s="41">
        <f t="shared" si="8"/>
        <v>25</v>
      </c>
      <c r="W33" s="41" t="str">
        <f>IF(W32&lt;&gt;"",IF(W32+1&gt;VLOOKUP(Q25,Data!$A$6:$F$17,4),"",W32+1),"")</f>
        <v/>
      </c>
      <c r="X33" s="25"/>
    </row>
    <row r="34" spans="1:30" x14ac:dyDescent="0.2">
      <c r="A34"/>
      <c r="C34" s="1"/>
      <c r="D34" s="1"/>
      <c r="E34" s="1"/>
      <c r="F34" s="1"/>
      <c r="G34" s="1"/>
      <c r="H34" s="1"/>
      <c r="I34"/>
      <c r="K34" s="1"/>
      <c r="L34" s="1"/>
      <c r="M34" s="1"/>
      <c r="N34" s="1"/>
      <c r="O34" s="1"/>
      <c r="P34" s="1"/>
      <c r="Q34"/>
      <c r="S34" s="1"/>
      <c r="T34" s="1"/>
      <c r="U34" s="1"/>
      <c r="V34" s="1"/>
      <c r="W34" s="1"/>
      <c r="X34" s="1"/>
    </row>
    <row r="35" spans="1:30" x14ac:dyDescent="0.2">
      <c r="A35"/>
      <c r="B35" s="64" t="s">
        <v>84</v>
      </c>
      <c r="C35" s="65"/>
      <c r="D35" s="65"/>
      <c r="E35" s="65"/>
      <c r="F35" s="65"/>
      <c r="G35" s="65"/>
      <c r="H35" s="65"/>
      <c r="I35" s="3">
        <v>11</v>
      </c>
      <c r="J35" s="64" t="s">
        <v>85</v>
      </c>
      <c r="K35" s="65"/>
      <c r="L35" s="65"/>
      <c r="M35" s="65"/>
      <c r="N35" s="65"/>
      <c r="O35" s="65"/>
      <c r="P35" s="65"/>
      <c r="Q35" s="3">
        <v>12</v>
      </c>
      <c r="R35" s="64" t="s">
        <v>86</v>
      </c>
      <c r="S35" s="64"/>
      <c r="T35" s="64"/>
      <c r="U35" s="64"/>
      <c r="V35" s="64"/>
      <c r="W35" s="64"/>
      <c r="X35" s="64"/>
    </row>
    <row r="36" spans="1:30" x14ac:dyDescent="0.2">
      <c r="A36"/>
      <c r="B36" s="28" t="s">
        <v>1</v>
      </c>
      <c r="C36" s="14"/>
      <c r="D36" s="4">
        <f>C43+1</f>
        <v>2</v>
      </c>
      <c r="E36" s="4">
        <f>D43+1</f>
        <v>9</v>
      </c>
      <c r="F36" s="4">
        <f>IF(E43&lt;&gt;"",IF(E43+1&gt;VLOOKUP(A32,Data!$A$6:$F$17,4),"",E43+1),"")</f>
        <v>16</v>
      </c>
      <c r="G36" s="4">
        <f>IF(F43&lt;&gt;"",IF(F43+1&gt;VLOOKUP(A32,Data!$A$6:$F$17,4),"",F43+1),"")</f>
        <v>23</v>
      </c>
      <c r="H36" s="14">
        <v>30</v>
      </c>
      <c r="J36" s="28" t="s">
        <v>1</v>
      </c>
      <c r="K36" s="4"/>
      <c r="L36" s="61">
        <v>7</v>
      </c>
      <c r="M36" s="53">
        <v>14</v>
      </c>
      <c r="N36" s="4">
        <f>M43+1</f>
        <v>21</v>
      </c>
      <c r="O36" s="50">
        <f>IF(N43&lt;&gt;"",IF(N43+1&gt;VLOOKUP(I35,Data!$A$6:$F$17,4),"",N43+1),"")</f>
        <v>28</v>
      </c>
      <c r="P36" s="54" t="str">
        <f>IF(O43&lt;&gt;"",IF(O43+1&gt;VLOOKUP(I35,Data!$A$6:$F$17,4),"",O43+1),"")</f>
        <v/>
      </c>
      <c r="R36" s="28" t="s">
        <v>1</v>
      </c>
      <c r="S36" s="54"/>
      <c r="T36" s="50">
        <v>4</v>
      </c>
      <c r="U36" s="50">
        <f>T43+1</f>
        <v>11</v>
      </c>
      <c r="V36" s="50">
        <f>U43+1</f>
        <v>18</v>
      </c>
      <c r="W36" s="55">
        <f>IF(V43&lt;&gt;"",IF(V43+1&gt;VLOOKUP(Q35,Data!$A$6:$F$17,4),"",V43+1),"")</f>
        <v>25</v>
      </c>
      <c r="X36" s="56"/>
      <c r="AC36" s="17"/>
      <c r="AD36"/>
    </row>
    <row r="37" spans="1:30" x14ac:dyDescent="0.2">
      <c r="A37"/>
      <c r="B37" s="28" t="s">
        <v>5</v>
      </c>
      <c r="C37" s="54"/>
      <c r="D37" s="4">
        <f t="shared" ref="C37:E43" si="9">D36+1</f>
        <v>3</v>
      </c>
      <c r="E37" s="4">
        <f t="shared" si="9"/>
        <v>10</v>
      </c>
      <c r="F37" s="4">
        <f>IF(F36&lt;&gt;"",IF(F36+1&gt;VLOOKUP(A32,Data!$A$6:$F$17,4),"",F36+1),"")</f>
        <v>17</v>
      </c>
      <c r="G37" s="4">
        <f>IF(G36&lt;&gt;"",IF(G36+1&gt;VLOOKUP(A32,Data!$A$6:$F$17,4),"",G36+1),"")</f>
        <v>24</v>
      </c>
      <c r="H37" s="14"/>
      <c r="J37" s="28" t="s">
        <v>5</v>
      </c>
      <c r="K37" s="4">
        <v>1</v>
      </c>
      <c r="L37" s="54">
        <v>8</v>
      </c>
      <c r="M37" s="4">
        <f t="shared" ref="M37:N43" si="10">M36+1</f>
        <v>15</v>
      </c>
      <c r="N37" s="4">
        <f t="shared" si="10"/>
        <v>22</v>
      </c>
      <c r="O37" s="50">
        <f>IF(O36&lt;&gt;"",IF(O36+1&gt;VLOOKUP(I35,Data!$A$6:$F$17,4),"",O36+1),"")</f>
        <v>29</v>
      </c>
      <c r="P37" s="54" t="str">
        <f>IF(P36&lt;&gt;"",IF(P36+1&gt;VLOOKUP(I35,Data!$A$6:$F$17,4),"",P36+1),"")</f>
        <v/>
      </c>
      <c r="R37" s="28" t="s">
        <v>5</v>
      </c>
      <c r="S37" s="54"/>
      <c r="T37" s="50">
        <v>5</v>
      </c>
      <c r="U37" s="50">
        <f t="shared" ref="U37:V40" si="11">U36+1</f>
        <v>12</v>
      </c>
      <c r="V37" s="50">
        <f t="shared" si="11"/>
        <v>19</v>
      </c>
      <c r="W37" s="49">
        <f>IF(W36&lt;&gt;"",IF(W36+1&gt;VLOOKUP(Q35,Data!$A$6:$F$17,4),"",W36+1),"")</f>
        <v>26</v>
      </c>
      <c r="X37" s="53"/>
      <c r="AC37" s="17"/>
      <c r="AD37"/>
    </row>
    <row r="38" spans="1:30" x14ac:dyDescent="0.2">
      <c r="A38"/>
      <c r="B38" s="28" t="s">
        <v>2</v>
      </c>
      <c r="C38" s="54"/>
      <c r="D38" s="4">
        <f t="shared" si="9"/>
        <v>4</v>
      </c>
      <c r="E38" s="4">
        <f t="shared" si="9"/>
        <v>11</v>
      </c>
      <c r="F38" s="4">
        <f>IF(F37&lt;&gt;"",IF(F37+1&gt;VLOOKUP(A32,Data!$A$6:$F$17,4),"",F37+1),"")</f>
        <v>18</v>
      </c>
      <c r="G38" s="4">
        <f>IF(G37&lt;&gt;"",IF(G37+1&gt;VLOOKUP(A32,Data!$A$6:$F$17,4),"",G37+1),"")</f>
        <v>25</v>
      </c>
      <c r="H38" s="14"/>
      <c r="J38" s="28" t="s">
        <v>2</v>
      </c>
      <c r="K38" s="4">
        <v>2</v>
      </c>
      <c r="L38" s="54">
        <v>9</v>
      </c>
      <c r="M38" s="4">
        <f t="shared" si="10"/>
        <v>16</v>
      </c>
      <c r="N38" s="4">
        <f t="shared" si="10"/>
        <v>23</v>
      </c>
      <c r="O38" s="50">
        <f>IF(O37&lt;&gt;"",IF(O37+1&gt;VLOOKUP(I35,Data!$A$6:$F$17,4),"",O37+1),"")</f>
        <v>30</v>
      </c>
      <c r="P38" s="54" t="str">
        <f>IF(P37&lt;&gt;"",IF(P37+1&gt;VLOOKUP(I35,Data!$A$6:$F$17,4),"",P37+1),"")</f>
        <v/>
      </c>
      <c r="R38" s="28" t="s">
        <v>2</v>
      </c>
      <c r="S38" s="54" t="str">
        <f>IF(S37&lt;&gt;"",S37+1,IF(VLOOKUP(Q35,Data!$A$6:$F$17,6)=R38,1,""))</f>
        <v/>
      </c>
      <c r="T38" s="50">
        <v>6</v>
      </c>
      <c r="U38" s="50">
        <f t="shared" si="11"/>
        <v>13</v>
      </c>
      <c r="V38" s="50">
        <f t="shared" si="11"/>
        <v>20</v>
      </c>
      <c r="W38" s="50">
        <f>IF(W37&lt;&gt;"",IF(W37+1&gt;VLOOKUP(Q35,Data!$A$6:$F$17,4),"",W37+1),"")</f>
        <v>27</v>
      </c>
      <c r="X38" s="4" t="str">
        <f>IF(X37&lt;&gt;"",IF(X37+1&gt;VLOOKUP(Q35,Data!$A$6:$F$17,4),"",X37+1),"")</f>
        <v/>
      </c>
      <c r="AC38" s="17"/>
      <c r="AD38"/>
    </row>
    <row r="39" spans="1:30" x14ac:dyDescent="0.2">
      <c r="A39"/>
      <c r="B39" s="28" t="s">
        <v>6</v>
      </c>
      <c r="C39" s="54"/>
      <c r="D39" s="4">
        <f t="shared" si="9"/>
        <v>5</v>
      </c>
      <c r="E39" s="4">
        <f t="shared" si="9"/>
        <v>12</v>
      </c>
      <c r="F39" s="4">
        <f>IF(F38&lt;&gt;"",IF(F38+1&gt;VLOOKUP(A32,Data!$A$6:$F$17,4),"",F38+1),"")</f>
        <v>19</v>
      </c>
      <c r="G39" s="4">
        <v>26</v>
      </c>
      <c r="H39" s="14"/>
      <c r="J39" s="28" t="s">
        <v>6</v>
      </c>
      <c r="K39" s="4">
        <v>3</v>
      </c>
      <c r="L39" s="4">
        <v>10</v>
      </c>
      <c r="M39" s="4">
        <f t="shared" si="10"/>
        <v>17</v>
      </c>
      <c r="N39" s="50">
        <f t="shared" si="10"/>
        <v>24</v>
      </c>
      <c r="O39" s="50">
        <f>IF(O38&lt;&gt;"",IF(O38+1&gt;VLOOKUP(I35,Data!$A$6:$F$17,4),"",O38+1),"")</f>
        <v>31</v>
      </c>
      <c r="P39" s="4" t="str">
        <f>IF(P38&lt;&gt;"",IF(P38+1&gt;VLOOKUP(I35,Data!$A$6:$F$17,4),"",P38+1),"")</f>
        <v/>
      </c>
      <c r="R39" s="28" t="s">
        <v>6</v>
      </c>
      <c r="S39" s="54"/>
      <c r="T39" s="50">
        <v>7</v>
      </c>
      <c r="U39" s="50">
        <f t="shared" si="11"/>
        <v>14</v>
      </c>
      <c r="V39" s="50">
        <f t="shared" si="11"/>
        <v>21</v>
      </c>
      <c r="W39" s="50">
        <f>IF(W38&lt;&gt;"",IF(W38+1&gt;VLOOKUP(Q35,Data!$A$6:$F$17,4),"",W38+1),"")</f>
        <v>28</v>
      </c>
      <c r="X39" s="4" t="str">
        <f>IF(X38&lt;&gt;"",IF(X38+1&gt;VLOOKUP(Q35,Data!$A$6:$F$17,4),"",X38+1),"")</f>
        <v/>
      </c>
      <c r="AC39" s="17"/>
      <c r="AD39"/>
    </row>
    <row r="40" spans="1:30" x14ac:dyDescent="0.2">
      <c r="B40" s="28" t="s">
        <v>3</v>
      </c>
      <c r="C40" s="54"/>
      <c r="D40" s="4">
        <f t="shared" si="9"/>
        <v>6</v>
      </c>
      <c r="E40" s="4">
        <f t="shared" si="9"/>
        <v>13</v>
      </c>
      <c r="F40" s="4">
        <f>IF(F39&lt;&gt;"",IF(F39+1&gt;VLOOKUP(A32,Data!$A$6:$F$17,4),"",F39+1),"")</f>
        <v>20</v>
      </c>
      <c r="G40" s="4">
        <f>IF(G39&lt;&gt;"",IF(G39+1&gt;VLOOKUP(A32,Data!$A$6:$F$17,4),"",G39+1),"")</f>
        <v>27</v>
      </c>
      <c r="H40" s="14"/>
      <c r="J40" s="28" t="s">
        <v>3</v>
      </c>
      <c r="K40" s="4">
        <v>4</v>
      </c>
      <c r="L40" s="4">
        <v>11</v>
      </c>
      <c r="M40" s="4">
        <f t="shared" si="10"/>
        <v>18</v>
      </c>
      <c r="N40" s="50">
        <v>25</v>
      </c>
      <c r="O40" s="54" t="str">
        <f>IF(O39&lt;&gt;"",IF(O39+1&gt;VLOOKUP(I35,Data!$A$6:$F$17,4),"",O39+1),"")</f>
        <v/>
      </c>
      <c r="P40" s="4" t="str">
        <f>IF(P39&lt;&gt;"",IF(P39+1&gt;VLOOKUP(I35,Data!$A$6:$F$17,4),"",P39+1),"")</f>
        <v/>
      </c>
      <c r="R40" s="28" t="s">
        <v>3</v>
      </c>
      <c r="S40" s="50">
        <v>1</v>
      </c>
      <c r="T40" s="50">
        <v>8</v>
      </c>
      <c r="U40" s="50">
        <f t="shared" si="11"/>
        <v>15</v>
      </c>
      <c r="V40" s="50">
        <f t="shared" si="11"/>
        <v>22</v>
      </c>
      <c r="W40" s="50">
        <f>IF(W39&lt;&gt;"",IF(W39+1&gt;VLOOKUP(Q35,Data!$A$6:$F$17,4),"",W39+1),"")</f>
        <v>29</v>
      </c>
      <c r="X40" s="4" t="str">
        <f>IF(X39&lt;&gt;"",IF(X39+1&gt;VLOOKUP(Q35,Data!$A$6:$F$17,4),"",X39+1),"")</f>
        <v/>
      </c>
      <c r="AC40" s="17"/>
      <c r="AD40"/>
    </row>
    <row r="41" spans="1:30" ht="7.5" customHeight="1" x14ac:dyDescent="0.2">
      <c r="B41" s="19"/>
      <c r="C41" s="20"/>
      <c r="D41" s="20"/>
      <c r="E41" s="20"/>
      <c r="F41" s="20"/>
      <c r="G41" s="21"/>
      <c r="H41" s="18"/>
      <c r="J41" s="19"/>
      <c r="K41" s="20"/>
      <c r="L41" s="20"/>
      <c r="M41" s="20"/>
      <c r="N41" s="20"/>
      <c r="O41" s="20"/>
      <c r="P41" s="21"/>
      <c r="R41" s="19"/>
      <c r="S41" s="20"/>
      <c r="T41" s="20"/>
      <c r="U41" s="20"/>
      <c r="V41" s="20"/>
      <c r="W41" s="20"/>
      <c r="X41" s="21"/>
      <c r="AC41" s="17"/>
      <c r="AD41"/>
    </row>
    <row r="42" spans="1:30" x14ac:dyDescent="0.2">
      <c r="B42" s="22" t="s">
        <v>4</v>
      </c>
      <c r="C42" s="40"/>
      <c r="D42" s="40">
        <f>D40+1</f>
        <v>7</v>
      </c>
      <c r="E42" s="40">
        <f>E40+1</f>
        <v>14</v>
      </c>
      <c r="F42" s="40">
        <f>IF(F40&lt;&gt;"",IF(F40+1&gt;VLOOKUP(A32,Data!$A$6:$F$17,4),"",F40+1),"")</f>
        <v>21</v>
      </c>
      <c r="G42" s="47">
        <f>IF(G40&lt;&gt;"",IF(G40+1&gt;VLOOKUP(A32,Data!$A$6:$F$17,4),"",G40+1),"")</f>
        <v>28</v>
      </c>
      <c r="H42" s="14"/>
      <c r="J42" s="22" t="s">
        <v>4</v>
      </c>
      <c r="K42" s="40">
        <v>5</v>
      </c>
      <c r="L42" s="40">
        <v>12</v>
      </c>
      <c r="M42" s="40">
        <f>M40+1</f>
        <v>19</v>
      </c>
      <c r="N42" s="40">
        <f>N40+1</f>
        <v>26</v>
      </c>
      <c r="O42" s="40" t="str">
        <f>IF(O40&lt;&gt;"",IF(O40+1&gt;VLOOKUP(I35,Data!$A$6:$F$17,4),"",O40+1),"")</f>
        <v/>
      </c>
      <c r="P42" s="23" t="str">
        <f>IF(P40&lt;&gt;"",IF(P40+1&gt;VLOOKUP(I35,Data!$A$6:$F$17,4),"",P40+1),"")</f>
        <v/>
      </c>
      <c r="R42" s="22" t="s">
        <v>4</v>
      </c>
      <c r="S42" s="40">
        <v>2</v>
      </c>
      <c r="T42" s="40">
        <v>9</v>
      </c>
      <c r="U42" s="40">
        <f>U40+1</f>
        <v>16</v>
      </c>
      <c r="V42" s="40">
        <f>V40+1</f>
        <v>23</v>
      </c>
      <c r="W42" s="40">
        <f>IF(W40&lt;&gt;"",IF(W40+1&gt;VLOOKUP(Q35,Data!$A$6:$F$17,4),"",W40+1),"")</f>
        <v>30</v>
      </c>
      <c r="X42" s="47" t="str">
        <f>IF(X40&lt;&gt;"",IF(X40+1&gt;VLOOKUP(Q35,Data!$A$6:$F$17,4),"",X40+1),"")</f>
        <v/>
      </c>
      <c r="AC42" s="17"/>
      <c r="AD42"/>
    </row>
    <row r="43" spans="1:30" x14ac:dyDescent="0.2">
      <c r="B43" s="24" t="s">
        <v>0</v>
      </c>
      <c r="C43" s="41">
        <f t="shared" si="9"/>
        <v>1</v>
      </c>
      <c r="D43" s="41">
        <f t="shared" si="9"/>
        <v>8</v>
      </c>
      <c r="E43" s="41">
        <f t="shared" si="9"/>
        <v>15</v>
      </c>
      <c r="F43" s="41">
        <f>IF(F42&lt;&gt;"",IF(F42+1&gt;VLOOKUP(A32,Data!$A$6:$F$17,4),"",F42+1),"")</f>
        <v>22</v>
      </c>
      <c r="G43" s="48">
        <f>IF(G42&lt;&gt;"",IF(G42+1&gt;VLOOKUP(A32,Data!$A$6:$F$17,4),"",G42+1),"")</f>
        <v>29</v>
      </c>
      <c r="H43" s="14"/>
      <c r="J43" s="24" t="s">
        <v>0</v>
      </c>
      <c r="K43" s="41">
        <v>6</v>
      </c>
      <c r="L43" s="41">
        <v>13</v>
      </c>
      <c r="M43" s="41">
        <f t="shared" si="10"/>
        <v>20</v>
      </c>
      <c r="N43" s="41">
        <f t="shared" si="10"/>
        <v>27</v>
      </c>
      <c r="O43" s="41" t="str">
        <f>IF(O42&lt;&gt;"",IF(O42+1&gt;VLOOKUP(I35,Data!$A$6:$F$17,4),"",O42+1),"")</f>
        <v/>
      </c>
      <c r="P43" s="25" t="str">
        <f>IF(P42&lt;&gt;"",IF(P42+1&gt;VLOOKUP(I35,Data!$A$6:$F$17,4),"",P42+1),"")</f>
        <v/>
      </c>
      <c r="R43" s="24" t="s">
        <v>0</v>
      </c>
      <c r="S43" s="41">
        <v>3</v>
      </c>
      <c r="T43" s="41">
        <v>10</v>
      </c>
      <c r="U43" s="41">
        <f t="shared" ref="U43:V43" si="12">U42+1</f>
        <v>17</v>
      </c>
      <c r="V43" s="41">
        <f t="shared" si="12"/>
        <v>24</v>
      </c>
      <c r="W43" s="41">
        <v>31</v>
      </c>
      <c r="X43" s="48" t="str">
        <f>IF(X42&lt;&gt;"",IF(X42+1&gt;VLOOKUP(Q35,Data!$A$6:$F$17,4),"",X42+1),"")</f>
        <v/>
      </c>
      <c r="AC43" s="17"/>
      <c r="AD43"/>
    </row>
    <row r="45" spans="1:30" x14ac:dyDescent="0.2">
      <c r="C45" s="39" t="s">
        <v>65</v>
      </c>
      <c r="I45" s="46"/>
      <c r="M45" s="2" t="s">
        <v>27</v>
      </c>
      <c r="S45" s="51"/>
      <c r="T45" s="2" t="s">
        <v>28</v>
      </c>
    </row>
    <row r="46" spans="1:30" x14ac:dyDescent="0.2">
      <c r="I46" s="8"/>
    </row>
    <row r="47" spans="1:30" x14ac:dyDescent="0.2">
      <c r="C47" s="2" t="s">
        <v>37</v>
      </c>
      <c r="I47" s="62"/>
      <c r="K47" s="57"/>
      <c r="M47" s="39"/>
      <c r="S47" s="52"/>
    </row>
    <row r="49" spans="3:24" x14ac:dyDescent="0.2">
      <c r="Q49" s="6"/>
      <c r="R49" s="7"/>
      <c r="S49" s="11"/>
    </row>
    <row r="50" spans="3:24" x14ac:dyDescent="0.2">
      <c r="Q50" s="6"/>
      <c r="R50" s="7"/>
      <c r="S50" s="7"/>
    </row>
    <row r="51" spans="3:24" x14ac:dyDescent="0.2">
      <c r="Q51" s="6"/>
      <c r="R51" s="7"/>
      <c r="S51" s="7"/>
      <c r="V51" s="9"/>
    </row>
    <row r="52" spans="3:24" x14ac:dyDescent="0.2">
      <c r="P52" s="7"/>
      <c r="Q52" s="6"/>
      <c r="R52" s="7"/>
      <c r="S52" s="7"/>
    </row>
    <row r="53" spans="3:24" x14ac:dyDescent="0.2">
      <c r="Q53" s="6"/>
    </row>
    <row r="54" spans="3:24" x14ac:dyDescent="0.2">
      <c r="Q54" s="6"/>
    </row>
    <row r="56" spans="3:24" x14ac:dyDescent="0.2">
      <c r="Q56" s="6"/>
      <c r="S56" s="7"/>
      <c r="T56" s="7"/>
      <c r="U56" s="7"/>
      <c r="V56" s="7"/>
      <c r="W56" s="7"/>
    </row>
    <row r="57" spans="3:24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Q57" s="6"/>
      <c r="R57" s="5"/>
      <c r="S57" s="5"/>
      <c r="T57" s="5"/>
      <c r="U57" s="5"/>
      <c r="V57" s="5"/>
      <c r="W57" s="5"/>
      <c r="X57" s="6"/>
    </row>
    <row r="58" spans="3:24" x14ac:dyDescent="0.2">
      <c r="C58" s="9"/>
      <c r="J58" s="6"/>
    </row>
  </sheetData>
  <mergeCells count="13">
    <mergeCell ref="B1:X1"/>
    <mergeCell ref="B25:H25"/>
    <mergeCell ref="J25:P25"/>
    <mergeCell ref="R25:X25"/>
    <mergeCell ref="B35:H35"/>
    <mergeCell ref="J35:P35"/>
    <mergeCell ref="R35:X35"/>
    <mergeCell ref="B5:H5"/>
    <mergeCell ref="J5:P5"/>
    <mergeCell ref="R5:X5"/>
    <mergeCell ref="B15:H15"/>
    <mergeCell ref="J15:P15"/>
    <mergeCell ref="R15:X15"/>
  </mergeCells>
  <pageMargins left="0.70866141732283461" right="0.70866141732283461" top="0.74803149606299213" bottom="0.74803149606299213" header="0.31496062992125984" footer="0.31496062992125984"/>
  <pageSetup paperSize="9" scale="96" orientation="portrait" r:id="rId1"/>
  <headerFooter>
    <oddHeader>&amp;C&amp;"Arial,Bold"&amp;16Mountford Manor Primary School Calendar 2024-2025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28"/>
  <sheetViews>
    <sheetView showGridLines="0" zoomScale="115" zoomScaleNormal="115" workbookViewId="0">
      <selection activeCell="D14" sqref="D14"/>
    </sheetView>
  </sheetViews>
  <sheetFormatPr defaultRowHeight="12.75" x14ac:dyDescent="0.2"/>
  <cols>
    <col min="3" max="3" width="9" bestFit="1" customWidth="1"/>
    <col min="4" max="4" width="8.7109375" bestFit="1" customWidth="1"/>
    <col min="5" max="5" width="6.7109375" bestFit="1" customWidth="1"/>
    <col min="6" max="6" width="8.85546875" bestFit="1" customWidth="1"/>
    <col min="7" max="7" width="6.7109375" bestFit="1" customWidth="1"/>
    <col min="10" max="10" width="17.7109375" bestFit="1" customWidth="1"/>
    <col min="11" max="11" width="3" customWidth="1"/>
    <col min="12" max="12" width="22.7109375" customWidth="1"/>
    <col min="13" max="13" width="6" customWidth="1"/>
    <col min="14" max="14" width="4.140625" style="1" bestFit="1" customWidth="1"/>
    <col min="15" max="15" width="11" style="2" customWidth="1"/>
  </cols>
  <sheetData>
    <row r="1" spans="1:22" x14ac:dyDescent="0.2">
      <c r="B1" s="1" t="s">
        <v>23</v>
      </c>
      <c r="C1" s="1" t="s">
        <v>24</v>
      </c>
      <c r="E1" s="17"/>
    </row>
    <row r="2" spans="1:22" x14ac:dyDescent="0.2">
      <c r="A2" t="s">
        <v>22</v>
      </c>
      <c r="B2" s="37">
        <v>2019</v>
      </c>
      <c r="C2" s="15">
        <v>2020</v>
      </c>
      <c r="E2" s="17"/>
    </row>
    <row r="3" spans="1:22" x14ac:dyDescent="0.2">
      <c r="E3" s="17"/>
    </row>
    <row r="4" spans="1:22" x14ac:dyDescent="0.2">
      <c r="A4" t="s">
        <v>7</v>
      </c>
      <c r="E4" s="17"/>
    </row>
    <row r="5" spans="1:22" x14ac:dyDescent="0.2">
      <c r="A5" t="s">
        <v>25</v>
      </c>
      <c r="B5" t="s">
        <v>20</v>
      </c>
      <c r="C5" s="17" t="s">
        <v>29</v>
      </c>
      <c r="D5" t="s">
        <v>19</v>
      </c>
      <c r="E5" s="1" t="s">
        <v>22</v>
      </c>
      <c r="F5" s="17" t="s">
        <v>26</v>
      </c>
      <c r="J5" s="66" t="str">
        <f>CONCATENATE("Bank &amp; Public Holidays: September ",B2," - August ",C2)</f>
        <v>Bank &amp; Public Holidays: September 2019 - August 2020</v>
      </c>
      <c r="K5" s="66"/>
      <c r="L5" s="66"/>
      <c r="M5" s="66" t="str">
        <f>CONCATENATE("Bank &amp; Public Holidays: September ",E2," - August ",F2)</f>
        <v xml:space="preserve">Bank &amp; Public Holidays: September  - August </v>
      </c>
      <c r="N5" s="66"/>
      <c r="O5" s="66"/>
      <c r="P5" s="2"/>
      <c r="Q5" s="2"/>
      <c r="R5" s="2"/>
      <c r="S5" s="2"/>
      <c r="T5" s="2"/>
      <c r="U5" s="2"/>
      <c r="V5" s="2"/>
    </row>
    <row r="6" spans="1:22" x14ac:dyDescent="0.2">
      <c r="A6" s="1">
        <v>1</v>
      </c>
      <c r="B6" s="17" t="s">
        <v>16</v>
      </c>
      <c r="C6" s="1">
        <v>9</v>
      </c>
      <c r="D6" s="1">
        <v>30</v>
      </c>
      <c r="E6" s="16">
        <v>19</v>
      </c>
      <c r="F6" s="43" t="s">
        <v>36</v>
      </c>
      <c r="G6" s="17" t="s">
        <v>34</v>
      </c>
      <c r="H6" s="29" t="s">
        <v>34</v>
      </c>
      <c r="J6" s="6" t="s">
        <v>39</v>
      </c>
      <c r="K6" s="2"/>
      <c r="L6" s="6" t="s">
        <v>67</v>
      </c>
      <c r="M6" s="6"/>
      <c r="P6" s="2"/>
      <c r="Q6" s="2"/>
      <c r="S6" s="2"/>
      <c r="T6" s="2"/>
      <c r="U6" s="2"/>
      <c r="V6" s="2"/>
    </row>
    <row r="7" spans="1:22" x14ac:dyDescent="0.2">
      <c r="A7" s="1">
        <v>2</v>
      </c>
      <c r="B7" s="17" t="s">
        <v>17</v>
      </c>
      <c r="C7" s="1">
        <v>10</v>
      </c>
      <c r="D7" s="1">
        <v>31</v>
      </c>
      <c r="E7" s="16">
        <f>E6</f>
        <v>19</v>
      </c>
      <c r="F7" s="43" t="s">
        <v>31</v>
      </c>
      <c r="G7" s="17" t="s">
        <v>30</v>
      </c>
      <c r="H7" s="29" t="s">
        <v>30</v>
      </c>
      <c r="J7" s="6" t="s">
        <v>40</v>
      </c>
      <c r="K7" s="2"/>
      <c r="L7" s="6" t="s">
        <v>68</v>
      </c>
      <c r="M7" s="6"/>
      <c r="P7" s="2"/>
      <c r="Q7" s="2"/>
      <c r="S7" s="2"/>
      <c r="T7" s="2"/>
      <c r="U7" s="6"/>
      <c r="V7" s="2"/>
    </row>
    <row r="8" spans="1:22" x14ac:dyDescent="0.2">
      <c r="A8" s="1">
        <v>3</v>
      </c>
      <c r="B8" s="17" t="s">
        <v>18</v>
      </c>
      <c r="C8" s="1">
        <v>11</v>
      </c>
      <c r="D8" s="1">
        <v>30</v>
      </c>
      <c r="E8" s="16">
        <f>E7</f>
        <v>19</v>
      </c>
      <c r="F8" s="43" t="s">
        <v>34</v>
      </c>
      <c r="G8" s="17" t="s">
        <v>35</v>
      </c>
      <c r="H8" s="29" t="s">
        <v>35</v>
      </c>
      <c r="J8" s="6" t="s">
        <v>41</v>
      </c>
      <c r="K8" s="6"/>
      <c r="L8" s="6" t="s">
        <v>69</v>
      </c>
      <c r="M8" s="6"/>
      <c r="P8" s="2"/>
      <c r="Q8" s="2"/>
      <c r="S8" s="2"/>
      <c r="T8" s="2"/>
      <c r="U8" s="9"/>
      <c r="V8" s="2"/>
    </row>
    <row r="9" spans="1:22" x14ac:dyDescent="0.2">
      <c r="A9" s="1">
        <v>4</v>
      </c>
      <c r="B9" s="17" t="s">
        <v>21</v>
      </c>
      <c r="C9" s="1">
        <v>12</v>
      </c>
      <c r="D9" s="1">
        <v>31</v>
      </c>
      <c r="E9" s="16">
        <f>E8</f>
        <v>19</v>
      </c>
      <c r="F9" s="43" t="s">
        <v>36</v>
      </c>
      <c r="G9" s="17" t="s">
        <v>36</v>
      </c>
      <c r="H9" s="29" t="s">
        <v>36</v>
      </c>
      <c r="J9" s="6" t="s">
        <v>42</v>
      </c>
      <c r="K9" s="2"/>
      <c r="L9" s="6" t="s">
        <v>70</v>
      </c>
      <c r="M9" s="6"/>
      <c r="N9" s="37">
        <v>19</v>
      </c>
      <c r="O9" s="38" t="s">
        <v>66</v>
      </c>
      <c r="P9" s="6"/>
      <c r="Q9" s="2"/>
      <c r="S9" s="2"/>
      <c r="T9" s="2"/>
      <c r="U9" s="2"/>
      <c r="V9" s="2"/>
    </row>
    <row r="10" spans="1:22" x14ac:dyDescent="0.2">
      <c r="A10" s="1">
        <v>5</v>
      </c>
      <c r="B10" s="17" t="s">
        <v>8</v>
      </c>
      <c r="C10" s="1">
        <v>1</v>
      </c>
      <c r="D10" s="1">
        <v>31</v>
      </c>
      <c r="E10" s="16">
        <f>E9+1</f>
        <v>20</v>
      </c>
      <c r="F10" s="43" t="s">
        <v>32</v>
      </c>
      <c r="G10" s="17" t="s">
        <v>33</v>
      </c>
      <c r="H10" s="29" t="s">
        <v>33</v>
      </c>
      <c r="J10" s="6" t="s">
        <v>43</v>
      </c>
      <c r="K10" s="2"/>
      <c r="L10" s="6" t="s">
        <v>71</v>
      </c>
      <c r="M10" s="6"/>
      <c r="N10" s="37">
        <v>22</v>
      </c>
      <c r="O10" s="38" t="s">
        <v>66</v>
      </c>
      <c r="P10" s="2"/>
      <c r="Q10" s="2"/>
      <c r="S10" s="2"/>
      <c r="T10" s="2"/>
      <c r="U10" s="2"/>
      <c r="V10" s="2"/>
    </row>
    <row r="11" spans="1:22" x14ac:dyDescent="0.2">
      <c r="A11" s="1">
        <v>6</v>
      </c>
      <c r="B11" s="17" t="s">
        <v>9</v>
      </c>
      <c r="C11" s="1">
        <v>2</v>
      </c>
      <c r="D11" s="1">
        <f>IF(C2/4=INT(C2/4),29,28)</f>
        <v>29</v>
      </c>
      <c r="E11" s="16">
        <f t="shared" ref="E11:E17" si="0">E10</f>
        <v>20</v>
      </c>
      <c r="F11" s="43" t="s">
        <v>35</v>
      </c>
      <c r="G11" s="17" t="s">
        <v>31</v>
      </c>
      <c r="H11" s="29" t="s">
        <v>31</v>
      </c>
      <c r="J11" s="6" t="s">
        <v>44</v>
      </c>
      <c r="K11" s="2"/>
      <c r="L11" s="6" t="s">
        <v>72</v>
      </c>
      <c r="M11" s="6"/>
      <c r="P11" s="2"/>
      <c r="Q11" s="2"/>
      <c r="S11" s="2"/>
      <c r="T11" s="2"/>
      <c r="U11" s="2"/>
      <c r="V11" s="2"/>
    </row>
    <row r="12" spans="1:22" x14ac:dyDescent="0.2">
      <c r="A12" s="1">
        <v>7</v>
      </c>
      <c r="B12" s="17" t="s">
        <v>10</v>
      </c>
      <c r="C12" s="1">
        <v>3</v>
      </c>
      <c r="D12" s="1">
        <v>31</v>
      </c>
      <c r="E12" s="16">
        <f t="shared" si="0"/>
        <v>20</v>
      </c>
      <c r="F12" s="43" t="s">
        <v>36</v>
      </c>
      <c r="G12" s="17" t="s">
        <v>32</v>
      </c>
      <c r="H12" s="29" t="s">
        <v>32</v>
      </c>
      <c r="J12" s="6" t="s">
        <v>45</v>
      </c>
      <c r="K12" s="6"/>
      <c r="L12" s="6" t="s">
        <v>73</v>
      </c>
      <c r="M12" s="6"/>
      <c r="P12" s="2"/>
      <c r="Q12" s="2"/>
      <c r="S12" s="2"/>
      <c r="T12" s="2"/>
      <c r="U12" s="2"/>
      <c r="V12" s="2"/>
    </row>
    <row r="13" spans="1:22" x14ac:dyDescent="0.2">
      <c r="A13" s="1">
        <v>8</v>
      </c>
      <c r="B13" s="17" t="s">
        <v>11</v>
      </c>
      <c r="C13" s="1">
        <v>4</v>
      </c>
      <c r="D13" s="1">
        <v>30</v>
      </c>
      <c r="E13" s="16">
        <f t="shared" si="0"/>
        <v>20</v>
      </c>
      <c r="F13" s="43" t="s">
        <v>32</v>
      </c>
      <c r="J13" s="6" t="s">
        <v>38</v>
      </c>
      <c r="K13" s="2"/>
      <c r="L13" s="6" t="s">
        <v>74</v>
      </c>
      <c r="M13" s="6"/>
      <c r="N13" s="36"/>
      <c r="O13" s="6"/>
      <c r="P13" s="2"/>
      <c r="Q13" s="2"/>
      <c r="S13" s="6"/>
      <c r="T13" s="6"/>
      <c r="U13" s="6"/>
      <c r="V13" s="2"/>
    </row>
    <row r="14" spans="1:22" x14ac:dyDescent="0.2">
      <c r="A14" s="1">
        <v>9</v>
      </c>
      <c r="B14" s="17" t="s">
        <v>12</v>
      </c>
      <c r="C14" s="1">
        <v>5</v>
      </c>
      <c r="D14" s="1">
        <v>31</v>
      </c>
      <c r="E14" s="16">
        <f t="shared" si="0"/>
        <v>20</v>
      </c>
      <c r="F14" s="43" t="s">
        <v>34</v>
      </c>
    </row>
    <row r="15" spans="1:22" x14ac:dyDescent="0.2">
      <c r="A15" s="1">
        <v>10</v>
      </c>
      <c r="B15" s="17" t="s">
        <v>13</v>
      </c>
      <c r="C15" s="1">
        <v>6</v>
      </c>
      <c r="D15" s="1">
        <v>30</v>
      </c>
      <c r="E15" s="16">
        <f t="shared" si="0"/>
        <v>20</v>
      </c>
      <c r="F15" s="43" t="s">
        <v>30</v>
      </c>
      <c r="J15" s="6" t="str">
        <f>CONCATENATE("Term 1 = ",N15," days")</f>
        <v>Term 1 = 38 days</v>
      </c>
      <c r="N15" s="37">
        <v>38</v>
      </c>
    </row>
    <row r="16" spans="1:22" x14ac:dyDescent="0.2">
      <c r="A16" s="1">
        <v>11</v>
      </c>
      <c r="B16" s="17" t="s">
        <v>14</v>
      </c>
      <c r="C16" s="15">
        <v>7</v>
      </c>
      <c r="D16" s="1">
        <v>31</v>
      </c>
      <c r="E16" s="16">
        <f t="shared" si="0"/>
        <v>20</v>
      </c>
      <c r="F16" s="43" t="s">
        <v>32</v>
      </c>
      <c r="J16" s="6" t="str">
        <f>CONCATENATE("Term 2 = ",N16," days")</f>
        <v>Term 2 = 35 days</v>
      </c>
      <c r="N16" s="37">
        <v>35</v>
      </c>
    </row>
    <row r="17" spans="1:14" x14ac:dyDescent="0.2">
      <c r="A17" s="1">
        <v>12</v>
      </c>
      <c r="B17" s="17" t="s">
        <v>15</v>
      </c>
      <c r="C17" s="15">
        <v>8</v>
      </c>
      <c r="D17" s="1">
        <v>31</v>
      </c>
      <c r="E17" s="16">
        <f t="shared" si="0"/>
        <v>20</v>
      </c>
      <c r="F17" s="43" t="s">
        <v>35</v>
      </c>
      <c r="J17" s="6" t="str">
        <f>CONCATENATE("Term 3 = ",N17," days")</f>
        <v>Term 3 = 30 days</v>
      </c>
      <c r="N17" s="37">
        <v>30</v>
      </c>
    </row>
    <row r="18" spans="1:14" x14ac:dyDescent="0.2">
      <c r="J18" s="6" t="str">
        <f>CONCATENATE("Term 4 = ",N18," days")</f>
        <v>Term 4 = 30 days</v>
      </c>
      <c r="N18" s="37">
        <v>30</v>
      </c>
    </row>
    <row r="19" spans="1:14" x14ac:dyDescent="0.2">
      <c r="A19" s="30" t="s">
        <v>51</v>
      </c>
      <c r="B19" s="29" t="s">
        <v>46</v>
      </c>
      <c r="C19" s="32"/>
      <c r="D19" s="32"/>
      <c r="E19" s="33" t="s">
        <v>63</v>
      </c>
      <c r="F19" s="33" t="s">
        <v>62</v>
      </c>
      <c r="G19" s="33" t="s">
        <v>64</v>
      </c>
      <c r="J19" s="6" t="str">
        <f>CONCATENATE("Term 5 = ",N19," days")</f>
        <v>Term 5 = 24 days</v>
      </c>
      <c r="N19" s="37">
        <v>24</v>
      </c>
    </row>
    <row r="20" spans="1:14" x14ac:dyDescent="0.2">
      <c r="A20" s="30" t="s">
        <v>52</v>
      </c>
      <c r="B20" s="29" t="s">
        <v>47</v>
      </c>
      <c r="C20" s="31" t="s">
        <v>30</v>
      </c>
      <c r="D20" s="35" t="s">
        <v>52</v>
      </c>
      <c r="E20" s="34">
        <v>25</v>
      </c>
      <c r="F20" s="32">
        <v>27</v>
      </c>
      <c r="G20" s="35" t="s">
        <v>52</v>
      </c>
      <c r="J20" s="6" t="str">
        <f>CONCATENATE("Term 6 = ",N20," days")</f>
        <v>Term 6 = 38 days</v>
      </c>
      <c r="N20" s="37">
        <v>38</v>
      </c>
    </row>
    <row r="21" spans="1:14" x14ac:dyDescent="0.2">
      <c r="A21" s="30" t="s">
        <v>53</v>
      </c>
      <c r="B21" s="29" t="s">
        <v>48</v>
      </c>
      <c r="C21" s="31" t="s">
        <v>60</v>
      </c>
      <c r="D21" s="35" t="s">
        <v>53</v>
      </c>
      <c r="E21" s="34">
        <v>25</v>
      </c>
      <c r="F21" s="32">
        <v>26</v>
      </c>
      <c r="G21" s="35" t="s">
        <v>52</v>
      </c>
      <c r="N21" s="1">
        <f>SUM(N15:N20)</f>
        <v>195</v>
      </c>
    </row>
    <row r="22" spans="1:14" x14ac:dyDescent="0.2">
      <c r="A22" s="30" t="s">
        <v>54</v>
      </c>
      <c r="B22" s="29" t="s">
        <v>49</v>
      </c>
      <c r="C22" s="31" t="s">
        <v>32</v>
      </c>
      <c r="D22" s="35" t="s">
        <v>54</v>
      </c>
      <c r="E22" s="34">
        <v>25</v>
      </c>
      <c r="F22" s="32">
        <v>26</v>
      </c>
      <c r="G22" s="35" t="s">
        <v>52</v>
      </c>
    </row>
    <row r="23" spans="1:14" x14ac:dyDescent="0.2">
      <c r="A23" s="30" t="s">
        <v>55</v>
      </c>
      <c r="B23" s="29" t="s">
        <v>46</v>
      </c>
      <c r="C23" s="31" t="s">
        <v>61</v>
      </c>
      <c r="D23" s="35" t="s">
        <v>55</v>
      </c>
      <c r="E23" s="34">
        <v>25</v>
      </c>
      <c r="F23" s="32">
        <v>26</v>
      </c>
      <c r="G23" s="35" t="s">
        <v>52</v>
      </c>
    </row>
    <row r="24" spans="1:14" x14ac:dyDescent="0.2">
      <c r="A24" s="30" t="s">
        <v>56</v>
      </c>
      <c r="B24" s="29" t="s">
        <v>46</v>
      </c>
      <c r="C24" s="31" t="s">
        <v>34</v>
      </c>
      <c r="D24" s="35" t="s">
        <v>56</v>
      </c>
      <c r="E24" s="34">
        <v>25</v>
      </c>
      <c r="F24" s="32">
        <v>26</v>
      </c>
      <c r="G24" s="35" t="s">
        <v>52</v>
      </c>
    </row>
    <row r="25" spans="1:14" x14ac:dyDescent="0.2">
      <c r="A25" s="30" t="s">
        <v>57</v>
      </c>
      <c r="B25" s="29" t="s">
        <v>46</v>
      </c>
      <c r="C25" s="31" t="s">
        <v>35</v>
      </c>
      <c r="D25" s="35">
        <v>7</v>
      </c>
      <c r="E25" s="34">
        <v>27</v>
      </c>
      <c r="F25" s="32">
        <v>28</v>
      </c>
      <c r="G25" s="35" t="s">
        <v>54</v>
      </c>
    </row>
    <row r="26" spans="1:14" x14ac:dyDescent="0.2">
      <c r="A26" s="30" t="s">
        <v>58</v>
      </c>
      <c r="B26" s="29" t="s">
        <v>46</v>
      </c>
      <c r="C26" s="31" t="s">
        <v>36</v>
      </c>
      <c r="D26" s="35">
        <v>8</v>
      </c>
      <c r="E26" s="34">
        <v>26</v>
      </c>
      <c r="F26" s="32">
        <v>28</v>
      </c>
      <c r="G26" s="35" t="s">
        <v>53</v>
      </c>
    </row>
    <row r="27" spans="1:14" x14ac:dyDescent="0.2">
      <c r="A27" s="30" t="s">
        <v>59</v>
      </c>
      <c r="B27" s="29" t="s">
        <v>46</v>
      </c>
    </row>
    <row r="28" spans="1:14" x14ac:dyDescent="0.2">
      <c r="A28" s="30" t="s">
        <v>50</v>
      </c>
      <c r="B28" s="29" t="s">
        <v>46</v>
      </c>
    </row>
  </sheetData>
  <mergeCells count="2">
    <mergeCell ref="J5:L5"/>
    <mergeCell ref="M5:O5"/>
  </mergeCell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Terms</vt:lpstr>
      <vt:lpstr>Data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gkinneir@thewhitehorsefederation.org.uk</dc:creator>
  <cp:lastModifiedBy>Sally Riches</cp:lastModifiedBy>
  <cp:lastPrinted>2023-10-30T13:40:26Z</cp:lastPrinted>
  <dcterms:created xsi:type="dcterms:W3CDTF">2004-04-21T13:02:11Z</dcterms:created>
  <dcterms:modified xsi:type="dcterms:W3CDTF">2023-11-03T14:18:59Z</dcterms:modified>
</cp:coreProperties>
</file>